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294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Т9" sheetId="9" r:id="rId9"/>
  </sheets>
  <definedNames>
    <definedName name="_xlnm.Print_Titles" localSheetId="0">'T1'!$11:$12</definedName>
    <definedName name="_xlnm.Print_Titles" localSheetId="4">'T5'!$9:$10</definedName>
  </definedNames>
  <calcPr fullCalcOnLoad="1"/>
</workbook>
</file>

<file path=xl/sharedStrings.xml><?xml version="1.0" encoding="utf-8"?>
<sst xmlns="http://schemas.openxmlformats.org/spreadsheetml/2006/main" count="6350" uniqueCount="2428">
  <si>
    <t>N001032</t>
  </si>
  <si>
    <t>N001115</t>
  </si>
  <si>
    <t>N002683</t>
  </si>
  <si>
    <t>N002592</t>
  </si>
  <si>
    <t>MONOPRIL tabl 28x10 mg      PHSW</t>
  </si>
  <si>
    <t>MONOPRIL tabl 28x20 mg      PHSW</t>
  </si>
  <si>
    <t>PRILENAP tabl 20x10 mg       HEM</t>
  </si>
  <si>
    <t>PRILENAP tabl 20x20 mg       HEM</t>
  </si>
  <si>
    <t>MILENOL tabl 28x12.5 mg      HEM</t>
  </si>
  <si>
    <t>KATETERI  NEL. Lumbrif.</t>
  </si>
  <si>
    <t>NORVIR kaps 336x100 mg      AESQ</t>
  </si>
  <si>
    <t>FLASTER SILIKONSKI UPIJAJUĆI 20x50cm</t>
  </si>
  <si>
    <t>KESE ZA URIN (UR. KONDOM)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</si>
  <si>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</si>
  <si>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</si>
  <si>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</si>
  <si>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</si>
  <si>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</si>
  <si>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</si>
  <si>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</si>
  <si>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</si>
  <si>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</si>
  <si>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</si>
  <si>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</si>
  <si>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</si>
  <si>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</si>
  <si>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</si>
  <si>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</si>
  <si>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</si>
  <si>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</si>
  <si>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од дивљачи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</si>
  <si>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</si>
  <si>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</si>
  <si>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</si>
  <si>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</si>
  <si>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FENOLIP kaps 30x160 mg      PHSW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</si>
  <si>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</si>
  <si>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</si>
  <si>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</si>
  <si>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</si>
  <si>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II. УКУПНИ РАСХОДИ И ИЗДАЦИ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</si>
  <si>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</si>
  <si>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</si>
  <si>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</si>
  <si>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</si>
  <si>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</si>
  <si>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</si>
  <si>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</si>
  <si>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</si>
  <si>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</si>
  <si>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</si>
  <si>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</si>
  <si>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</si>
  <si>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</si>
  <si>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</si>
  <si>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</si>
  <si>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</si>
  <si>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</si>
  <si>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</si>
  <si>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</si>
  <si>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</si>
  <si>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</si>
  <si>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</si>
  <si>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</si>
  <si>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Драгоцености</t>
  </si>
  <si>
    <t xml:space="preserve">                 KOLOSTOMA kese     /60/</t>
  </si>
  <si>
    <t xml:space="preserve">                 KOLOSTOMA set       /30/</t>
  </si>
  <si>
    <t xml:space="preserve">                 ILEOSTOMA   kese    /60/ </t>
  </si>
  <si>
    <t xml:space="preserve">                 UROSTOMA   kese    /30/</t>
  </si>
  <si>
    <t xml:space="preserve">                 UROSTOMA set        /30/ </t>
  </si>
  <si>
    <t xml:space="preserve">                 DISKOVI za stome    /10/</t>
  </si>
  <si>
    <t xml:space="preserve">                   PRIZMA (25kom)</t>
  </si>
  <si>
    <t xml:space="preserve">                   ACCUCHEK (25kom)</t>
  </si>
  <si>
    <t xml:space="preserve">                   MEDISENSE (50kom)</t>
  </si>
  <si>
    <t xml:space="preserve">                   TOUCH IN (50kom)</t>
  </si>
  <si>
    <t xml:space="preserve">                   ACCUCHEK GO (50kom)</t>
  </si>
  <si>
    <t xml:space="preserve">                   PRECISION Xtra (50kom)</t>
  </si>
  <si>
    <t>TRAKE ZA SAMOK.ŠEĆ.I ACET.U MOKR.(50kom)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</si>
  <si>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</si>
  <si>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</si>
  <si>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</si>
  <si>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</si>
  <si>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</si>
  <si>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</si>
  <si>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N002360</t>
  </si>
  <si>
    <t>N002485</t>
  </si>
  <si>
    <t>N002519</t>
  </si>
  <si>
    <t>Опрема за производњу, моторна, непокретна и немоторна опрема</t>
  </si>
  <si>
    <t>Култивисана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</si>
  <si>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</si>
  <si>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</si>
  <si>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</si>
  <si>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</si>
  <si>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</si>
  <si>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PALITREX kaps 16x250 mg      GAL</t>
  </si>
  <si>
    <t>PALITREX kaps 16x500 mg      GAL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</si>
  <si>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</si>
  <si>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</si>
  <si>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</si>
  <si>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</si>
  <si>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</si>
  <si>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</si>
  <si>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</si>
  <si>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</si>
  <si>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</si>
  <si>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</si>
  <si>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</si>
  <si>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</si>
  <si>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</si>
  <si>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</si>
  <si>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</si>
  <si>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III. УТВРЂИВАЊЕ РАЗЛИКЕ ИЗМЕЂУ ОДОБРЕНИХ СРЕДСТАВА И ИЗВРШЕЊА</t>
  </si>
  <si>
    <t>1.1.1</t>
  </si>
  <si>
    <t xml:space="preserve">                 ILEOSTOMA set        /30/</t>
  </si>
  <si>
    <t>N001263</t>
  </si>
  <si>
    <t>N001396</t>
  </si>
  <si>
    <t>N001487</t>
  </si>
  <si>
    <t>N001511</t>
  </si>
  <si>
    <t>N001677</t>
  </si>
  <si>
    <t>N001701</t>
  </si>
  <si>
    <t>N001891</t>
  </si>
  <si>
    <t>N002212</t>
  </si>
  <si>
    <t>N002220</t>
  </si>
  <si>
    <t>N002246</t>
  </si>
  <si>
    <t>N002303</t>
  </si>
  <si>
    <t>PROGRAF kaps 60x1 mg        ASTE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</si>
  <si>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</si>
  <si>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</si>
  <si>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</si>
  <si>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</si>
  <si>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</si>
  <si>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</si>
  <si>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</si>
  <si>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</si>
  <si>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</si>
  <si>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</si>
  <si>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</si>
  <si>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</si>
  <si>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</si>
  <si>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</si>
  <si>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</si>
  <si>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</si>
  <si>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</si>
  <si>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</si>
  <si>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</si>
  <si>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</si>
  <si>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GLIKOSAN tabl 30x80 mg      SL.M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</si>
  <si>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</si>
  <si>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</si>
  <si>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</si>
  <si>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</si>
  <si>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</si>
  <si>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</si>
  <si>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</si>
  <si>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</si>
  <si>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</si>
  <si>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</si>
  <si>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</si>
  <si>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</si>
  <si>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емитовања иностраних хартија од вредности, изузев акција</t>
  </si>
  <si>
    <t>Услуге информисања</t>
  </si>
  <si>
    <t>Стручне услуге</t>
  </si>
  <si>
    <t>Услуге за домаћинство и угоститељство</t>
  </si>
  <si>
    <t>HALOPERIDOL tabl 25x2 mg     ZDR</t>
  </si>
  <si>
    <t>HALOPERIDOL tabl 25x2 mg     HEM</t>
  </si>
  <si>
    <t>BENSEDIN tabl 30x5 mg        GAL</t>
  </si>
  <si>
    <t>BENSEDIN tabl 30x10 mg       GAL</t>
  </si>
  <si>
    <t>FLORMIDAL tabl 30x15 mg      GAL</t>
  </si>
  <si>
    <t>Земљиште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</si>
  <si>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</si>
  <si>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</si>
  <si>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</si>
  <si>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ATENOLOL tabl 14x100 mg      ZDR</t>
  </si>
  <si>
    <t>URSOFALK kaps 100x250 mg     FPH</t>
  </si>
  <si>
    <t>URSOSAN kaps 100x250 mg      PRM</t>
  </si>
  <si>
    <t>SALOFALK supoz 10x500 mg     FPH</t>
  </si>
  <si>
    <t>STANICID mast (2%) 10 g      HEM</t>
  </si>
  <si>
    <t>1.1</t>
  </si>
  <si>
    <t>Копови</t>
  </si>
  <si>
    <t>Шуме</t>
  </si>
  <si>
    <t>Воде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</si>
  <si>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</si>
  <si>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</si>
  <si>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</si>
  <si>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</si>
  <si>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</si>
  <si>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</si>
  <si>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</si>
  <si>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</si>
  <si>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</si>
  <si>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</si>
  <si>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</si>
  <si>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</si>
  <si>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</si>
  <si>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</si>
  <si>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</t>
  </si>
  <si>
    <t>N001347</t>
  </si>
  <si>
    <t>N001354</t>
  </si>
  <si>
    <t>N002337</t>
  </si>
  <si>
    <t>KATETERI SILIKONSKI</t>
  </si>
  <si>
    <t xml:space="preserve">KATETERI NELATON </t>
  </si>
  <si>
    <t>KESE ZA URIN</t>
  </si>
  <si>
    <t xml:space="preserve">                   ACCUCHEK GO</t>
  </si>
  <si>
    <t xml:space="preserve">                   ACCUCHEK ACTIVE</t>
  </si>
  <si>
    <t xml:space="preserve">                   GLUCOSURE PLUS</t>
  </si>
  <si>
    <t xml:space="preserve">                   PRECISION XCEED</t>
  </si>
  <si>
    <t>RAMITENS tabl 28x5 mg       PHSW</t>
  </si>
  <si>
    <t>ENATENS tabl 20x10 mg       PHSW</t>
  </si>
  <si>
    <t>ENATENS tabl 20x20 mg       PHSW</t>
  </si>
  <si>
    <t>POLYGYNAX vag kaps 12kom    INOT</t>
  </si>
  <si>
    <t>DIFLUCAN kaps 1x150 mg       PFI</t>
  </si>
  <si>
    <t xml:space="preserve">                   CONTOUR TS(50kom)</t>
  </si>
  <si>
    <t xml:space="preserve">                   MICROLET (25kom)</t>
  </si>
  <si>
    <t>INHAL.OMRON  (sa maskom)</t>
  </si>
  <si>
    <t xml:space="preserve"> KANILA TRAH. PVC</t>
  </si>
  <si>
    <t xml:space="preserve">        ZA DECU</t>
  </si>
  <si>
    <t>IGLA sterilna za vadj.insulina</t>
  </si>
  <si>
    <t>KANAZOL kaps 10x100 mg      SL.M</t>
  </si>
  <si>
    <t>PREDNIZON tabl 10x5 mg      B.LE</t>
  </si>
  <si>
    <t>PREXANIL tabl 30x10 mg      SERV</t>
  </si>
  <si>
    <t>PREXANIL tabl 30x5 mg       SERV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</si>
  <si>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</si>
  <si>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</si>
  <si>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</si>
  <si>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</si>
  <si>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</si>
  <si>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</si>
  <si>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</si>
  <si>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</si>
  <si>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</si>
  <si>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</si>
  <si>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</si>
  <si>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FLUNIRIN kaps 30x20 mg       GAL</t>
  </si>
  <si>
    <t>FLUNISAN tabl 30x20 mg       HEM</t>
  </si>
  <si>
    <t xml:space="preserve"> </t>
  </si>
  <si>
    <t>APARAT ZA ODR.KOL.ŠEĆ.U KRVI:</t>
  </si>
  <si>
    <t>TRAKE ZA SAMOKON.ŠEĆ.U KRVI:</t>
  </si>
  <si>
    <t>LANCETE:</t>
  </si>
  <si>
    <t>POTR.MAT.ZA INS.PUMPU MINIMED:</t>
  </si>
  <si>
    <t xml:space="preserve">                  REZERVOARI(60) /špricevi/</t>
  </si>
  <si>
    <t xml:space="preserve">                  KANILE(60) /kateteri/</t>
  </si>
  <si>
    <t>ŠPRIC SA IGLOM 100 IJ</t>
  </si>
  <si>
    <t>NOVO PEN 3</t>
  </si>
  <si>
    <t>NOVO PEN 3 DEMI špric</t>
  </si>
  <si>
    <t>KANILA TRAHEALNA METALNA</t>
  </si>
  <si>
    <t>PELENE: BOLESNIČKE</t>
  </si>
  <si>
    <t>STOMA PROGRAM:</t>
  </si>
  <si>
    <t>STOMA POJAS</t>
  </si>
  <si>
    <t>KREMA ZA NEGU STOME</t>
  </si>
  <si>
    <t>PASTA za isp.ožilj.neravnina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</si>
  <si>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</si>
  <si>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</si>
  <si>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</si>
  <si>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</si>
  <si>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</si>
  <si>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</si>
  <si>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</si>
  <si>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</si>
  <si>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</si>
  <si>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</si>
  <si>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I. УКУПНИ ПРИХОДИ И ПРИМАЊА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</si>
  <si>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</si>
  <si>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</si>
  <si>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</si>
  <si>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</si>
  <si>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</si>
  <si>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</si>
  <si>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</si>
  <si>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</si>
  <si>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</si>
  <si>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</si>
  <si>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</si>
  <si>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</si>
  <si>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</si>
  <si>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5002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</si>
  <si>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</si>
  <si>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</si>
  <si>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</si>
  <si>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</si>
  <si>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</si>
  <si>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</si>
  <si>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</si>
  <si>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</si>
  <si>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N001719</t>
  </si>
  <si>
    <t>N002659</t>
  </si>
  <si>
    <t>N002675</t>
  </si>
  <si>
    <t>N002634</t>
  </si>
  <si>
    <t>DIAZEPAM tabl 30x10 mg       HEM</t>
  </si>
  <si>
    <t>DIAZEPAM tabl 30x5 mg        HEM</t>
  </si>
  <si>
    <t>LEXILIUM tabl 30x3 mg        ALK</t>
  </si>
  <si>
    <t>LAMOTRAL tabl 30x100 mg      GAL</t>
  </si>
  <si>
    <t>LAMOTRAL tabl 30x25 mg       GAL</t>
  </si>
  <si>
    <t>LAMOTRAL tabl 30x50 mg       GAL</t>
  </si>
  <si>
    <t>TIVORAL tabl 50x100 mcg      GAL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</si>
  <si>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</si>
  <si>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</si>
  <si>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</si>
  <si>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</si>
  <si>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</si>
  <si>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</si>
  <si>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</si>
  <si>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</si>
  <si>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</si>
  <si>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</si>
  <si>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</si>
  <si>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</si>
  <si>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ANDRIOL Testokaps 30x40 mg   ORG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</si>
  <si>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</si>
  <si>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</si>
  <si>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</si>
  <si>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</si>
  <si>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</si>
  <si>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</si>
  <si>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</si>
  <si>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</si>
  <si>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</si>
  <si>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</si>
  <si>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</si>
  <si>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</si>
  <si>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</si>
  <si>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</si>
  <si>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</si>
  <si>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</si>
  <si>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</si>
  <si>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</si>
  <si>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</si>
  <si>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</si>
  <si>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</si>
  <si>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</si>
  <si>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</si>
  <si>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</si>
  <si>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</si>
  <si>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</si>
  <si>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</si>
  <si>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</si>
  <si>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</si>
  <si>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</si>
  <si>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</si>
  <si>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</si>
  <si>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</si>
  <si>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</si>
  <si>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</si>
  <si>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</si>
  <si>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</si>
  <si>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</si>
  <si>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</si>
  <si>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</si>
  <si>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</si>
  <si>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</si>
  <si>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</si>
  <si>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</si>
  <si>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</si>
  <si>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</si>
  <si>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</si>
  <si>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</si>
  <si>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</si>
  <si>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</si>
  <si>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</si>
  <si>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</si>
  <si>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</si>
  <si>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</si>
  <si>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</si>
  <si>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</si>
  <si>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</si>
  <si>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</si>
  <si>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</si>
  <si>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</si>
  <si>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</si>
  <si>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</si>
  <si>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</si>
  <si>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DEXAMETHASON N kapi 5 ml     GAL</t>
  </si>
  <si>
    <t>AMIODARON tabl 60x200 mg     ZDR</t>
  </si>
  <si>
    <t>ALPHAPRES tabl   30x1 mg     ZDR</t>
  </si>
  <si>
    <t>ALPHAPRES tabl   30x2 mg     ZDR</t>
  </si>
  <si>
    <t>N001016</t>
  </si>
  <si>
    <t>N003210</t>
  </si>
  <si>
    <t>N003178</t>
  </si>
  <si>
    <t>N003079</t>
  </si>
  <si>
    <t>LITIO CARBONATO kaps 50x300mg/D</t>
  </si>
  <si>
    <t>LYRICA kaps 56x150 mg        PFI</t>
  </si>
  <si>
    <t>ZORKAPTIL tabl 40x25 mg      HEM</t>
  </si>
  <si>
    <t>ZORKAPTIL tabl 40x50 mg      HEM</t>
  </si>
  <si>
    <t>BISOPROLOL tabl 30x10mg      PHS</t>
  </si>
  <si>
    <t>OMICRAL kaps 15x100 mg      MUNO</t>
  </si>
  <si>
    <t>OMICRAL kaps 28x100 mg      MUNO</t>
  </si>
  <si>
    <t>OMICRAL kaps 4x100 mg       MUNO</t>
  </si>
  <si>
    <t>Назив корисника буџетских средстава</t>
  </si>
  <si>
    <t>Назив надлежног директног корисника буџетских средстава</t>
  </si>
  <si>
    <t>(Попуњава само индиректни корисник буџетских средстава)</t>
  </si>
  <si>
    <t>(У хиљадама динара)</t>
  </si>
  <si>
    <t>Општине</t>
  </si>
  <si>
    <t xml:space="preserve"> 5001      </t>
  </si>
  <si>
    <t>ТЕКУЋИ ПРИХОДИ И ПРИМАЊА ОД ПРОДАЈЕ НЕФИНАНСИЈСКЕ ИМОВИНЕ (5002 + 5104)</t>
  </si>
  <si>
    <t>ТЕКУЋИ ПРИХОДИ (5003 + 5047 + 5057 + 5067 + 5092 + 5097 + 5101)</t>
  </si>
  <si>
    <t>5003      </t>
  </si>
  <si>
    <t>ПОРЕЗИ (5004 + 5008 + 5010 + 5017 + 5023 + 5030 + 5033 + 5040)</t>
  </si>
  <si>
    <t>5004      </t>
  </si>
  <si>
    <t>ПОРЕЗ НА ДОХОДАК, ДОБИТ И КАПИТАЛНЕ ДОБИТКЕ (од 5005 до 5007)</t>
  </si>
  <si>
    <t>5005      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</si>
  <si>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</si>
  <si>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</si>
  <si>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</si>
  <si>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</si>
  <si>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</si>
  <si>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</si>
  <si>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</si>
  <si>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</si>
  <si>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</si>
  <si>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</si>
  <si>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</si>
  <si>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5006      </t>
  </si>
  <si>
    <t>5007      </t>
  </si>
  <si>
    <t>5008      </t>
  </si>
  <si>
    <t>ПОРЕЗ НА ФОНД ЗАРАДА (5009)</t>
  </si>
  <si>
    <t>5009      </t>
  </si>
  <si>
    <t>5010      </t>
  </si>
  <si>
    <t>ПОРЕЗ НА ИМОВИНУ (од 5011 до 5016)</t>
  </si>
  <si>
    <t>5011      </t>
  </si>
  <si>
    <t>5012      </t>
  </si>
  <si>
    <t>5013      </t>
  </si>
  <si>
    <t>5015      </t>
  </si>
  <si>
    <t>5016      </t>
  </si>
  <si>
    <t>5017      </t>
  </si>
  <si>
    <t>ПОРЕЗ НА ДОБРА И УСЛУГЕ (од 5018 до 5022)</t>
  </si>
  <si>
    <t>5018      </t>
  </si>
  <si>
    <t>5019      </t>
  </si>
  <si>
    <t>5020      </t>
  </si>
  <si>
    <t>5021      </t>
  </si>
  <si>
    <t>Порези,таксе и накнаде на употребу добара, на дозволу да се добра употребљавају или делатности обављају</t>
  </si>
  <si>
    <t>5022      </t>
  </si>
  <si>
    <t>5023      </t>
  </si>
  <si>
    <t>5024      </t>
  </si>
  <si>
    <t>5025      </t>
  </si>
  <si>
    <t>5026      </t>
  </si>
  <si>
    <t>5027      </t>
  </si>
  <si>
    <t>5028      </t>
  </si>
  <si>
    <t>5029      </t>
  </si>
  <si>
    <t>5030      </t>
  </si>
  <si>
    <t>5031      </t>
  </si>
  <si>
    <t>5032      </t>
  </si>
  <si>
    <t>5033      </t>
  </si>
  <si>
    <t>АКЦИЗЕ ( од 5034 до 5039)</t>
  </si>
  <si>
    <t>5034      </t>
  </si>
  <si>
    <t>Акцизе на деривате нафте</t>
  </si>
  <si>
    <t>5035      </t>
  </si>
  <si>
    <t>Акцизе на дуванске прерађевине</t>
  </si>
  <si>
    <t>5036      </t>
  </si>
  <si>
    <t>Акцизе на алкохолна пића</t>
  </si>
  <si>
    <t>5037      </t>
  </si>
  <si>
    <t>Акцизе на освежавајућа безалкохолна пића</t>
  </si>
  <si>
    <t>5038      </t>
  </si>
  <si>
    <t>Акциза на кафу</t>
  </si>
  <si>
    <t>5039      </t>
  </si>
  <si>
    <t>Друге акцизе</t>
  </si>
  <si>
    <t>5040      </t>
  </si>
  <si>
    <t>ЈЕДНОКРАТНИ ПОРЕЗ НА ЕКСТРА ПРОФИТ И ЕКСТРА ИМОВИНУ СТЕЧЕНУ КОРИШЋЕЊЕМ ПОСЕБНИХ ПОГОДНОСТИ (од 5041 до 5046)</t>
  </si>
  <si>
    <t>5041      </t>
  </si>
  <si>
    <t>5042      </t>
  </si>
  <si>
    <t>5043      </t>
  </si>
  <si>
    <t>5044      </t>
  </si>
  <si>
    <t>5045      </t>
  </si>
  <si>
    <t>5046      </t>
  </si>
  <si>
    <t>5047      </t>
  </si>
  <si>
    <t>СОЦИЈАЛНИ ДОПРИНОСИ (5048 + 5053)</t>
  </si>
  <si>
    <t>5048      </t>
  </si>
  <si>
    <t>ДОПРИНОСИ ЗА СОЦИЈАЛНО ОСИГУРАЊЕ (од 5049 до 5052)</t>
  </si>
  <si>
    <t>5049      </t>
  </si>
  <si>
    <t>5050      </t>
  </si>
  <si>
    <t>5051      </t>
  </si>
  <si>
    <t>5052      </t>
  </si>
  <si>
    <t>5053      </t>
  </si>
  <si>
    <t>ОСТАЛИ СОЦИЈАЛНИ ДОПРИНОСИ (од 5054 до 5056)</t>
  </si>
  <si>
    <t>5054      </t>
  </si>
  <si>
    <t>Социјални доприноси  на терет осигураника</t>
  </si>
  <si>
    <t>5055      </t>
  </si>
  <si>
    <t>Социјални доприноси на терет послодаваца</t>
  </si>
  <si>
    <t>5056      </t>
  </si>
  <si>
    <t>5057      </t>
  </si>
  <si>
    <t>ДОНАЦИЈЕ И ТРАНСФЕРИ (5058 + 5061 + 5064)</t>
  </si>
  <si>
    <t>5058      </t>
  </si>
  <si>
    <t>ДОНАЦИЈЕ ОД ИНОСТРАНИХ ДРЖАВА (5059 + 5060)</t>
  </si>
  <si>
    <t>5059      </t>
  </si>
  <si>
    <t>5060      </t>
  </si>
  <si>
    <t>5061      </t>
  </si>
  <si>
    <t>ДОНАЦИЈЕ ОД МЕЂУНАРОДНИХ ОРГАНИЗАЦИЈА (5062 + 5063)</t>
  </si>
  <si>
    <t>5062      </t>
  </si>
  <si>
    <t>5063      </t>
  </si>
  <si>
    <t>5064      </t>
  </si>
  <si>
    <t>ТРАНСФЕРИ ОД ДРУГИХ НИВОА ВЛАСТИ (5065 + 5066)</t>
  </si>
  <si>
    <t>5065      </t>
  </si>
  <si>
    <t>5066      </t>
  </si>
  <si>
    <t>5067      </t>
  </si>
  <si>
    <t>ДРУГИ ПРИХОДИ (5068 + 5075 + 5080 + 5087 + 5090)</t>
  </si>
  <si>
    <t>5068      </t>
  </si>
  <si>
    <t>ПРИХОДИ ОД ИМОВИНЕ (од 5069 до 5074)</t>
  </si>
  <si>
    <t>5069      </t>
  </si>
  <si>
    <t>5070      </t>
  </si>
  <si>
    <t>5071      </t>
  </si>
  <si>
    <t>5072      </t>
  </si>
  <si>
    <t>5073      </t>
  </si>
  <si>
    <t>5074      </t>
  </si>
  <si>
    <t>Финансијске промене на финансијским лизинзима</t>
  </si>
  <si>
    <t>5075      </t>
  </si>
  <si>
    <t>ПРИХОДИ ОД ПРОДАЈЕ ДОБАРА И УСЛУГА (од 5076 до 5079)</t>
  </si>
  <si>
    <t>5076      </t>
  </si>
  <si>
    <t>5077      </t>
  </si>
  <si>
    <t>Таксе и накнаде</t>
  </si>
  <si>
    <t>5078      </t>
  </si>
  <si>
    <t>5079      </t>
  </si>
  <si>
    <t>5080      </t>
  </si>
  <si>
    <t>НОВЧАНЕ КАЗНЕ И ОДУЗЕТА ИМОВИНСКА КОРИСТ (од 5081 до 5086)</t>
  </si>
  <si>
    <t>5081      </t>
  </si>
  <si>
    <t>5082      </t>
  </si>
  <si>
    <t>5083      </t>
  </si>
  <si>
    <t>5084      </t>
  </si>
  <si>
    <t>5085      </t>
  </si>
  <si>
    <t>5086      </t>
  </si>
  <si>
    <t>5087      </t>
  </si>
  <si>
    <t>ДОБРОВОЉНИ ТРАНСФЕРИ ОД ФИЗИЧКИХ И ПРАВНИХ ЛИЦА (5088 + 5089)</t>
  </si>
  <si>
    <t>5088      </t>
  </si>
  <si>
    <t>5089      </t>
  </si>
  <si>
    <t>5090      </t>
  </si>
  <si>
    <t>МЕШОВИТИ И НЕОДРЕЂЕНИ ПРИХОДИ (5091)</t>
  </si>
  <si>
    <t>5091      </t>
  </si>
  <si>
    <t>5092      </t>
  </si>
  <si>
    <t>МЕМОРАНДУМСКЕ СТАВКЕ ЗА РЕФУНДАЦИЈУ РАСХОДА (5093 + 5095)</t>
  </si>
  <si>
    <t>5093      </t>
  </si>
  <si>
    <t>МЕМОРАНДУМСКЕ СТАВКЕ ЗА РЕФУНДАЦИЈУ РАСХОДА (5094)</t>
  </si>
  <si>
    <t>5094      </t>
  </si>
  <si>
    <t>5095      </t>
  </si>
  <si>
    <t>МЕМОРАНДУМСКЕ СТАВКЕ ЗА РЕФУНДАЦИЈУ РАСХОДА ИЗ ПРЕТХОДНЕ ГОДИНЕ (5096)</t>
  </si>
  <si>
    <t>5096      </t>
  </si>
  <si>
    <t>5097      </t>
  </si>
  <si>
    <t>ТРАНСФЕРИ ИЗМЕЂУ БУЏЕТСКИХ КОРИСНИКА НА ИСТОМ НИВОУ (5098)</t>
  </si>
  <si>
    <t>5098      </t>
  </si>
  <si>
    <t>ТРАНСФЕРИ ИЗМЕЂУ БУЏЕТСКИХ КОРИСНИКА НА ИСТОМ НИВОУ (5099 + 5100)</t>
  </si>
  <si>
    <t>5099      </t>
  </si>
  <si>
    <t>5100      </t>
  </si>
  <si>
    <t>5101      </t>
  </si>
  <si>
    <t>ПРИХОДИ ИЗ БУЏЕТА (5102)</t>
  </si>
  <si>
    <t>5102      </t>
  </si>
  <si>
    <t>ПРИХОДИ ИЗ БУЏЕТА (5103)</t>
  </si>
  <si>
    <t>5103      </t>
  </si>
  <si>
    <t>ПРИМАЊА ОД ПРОДАЈЕ НЕФИНАНСИЈСКЕ ИМОВИНЕ (5105 + 5112 + 5119 + 5122)</t>
  </si>
  <si>
    <t>5105      </t>
  </si>
  <si>
    <t>ПРИМАЊА ОД ПРОДАЈЕ ОСНОВНИХ СРЕДСТАВА (5106 + 5108 + 5110)</t>
  </si>
  <si>
    <t>5106      </t>
  </si>
  <si>
    <t>ПРИМАЊА ОД ПРОДАЈЕ НЕПОКРЕТНОСТИ (5107)</t>
  </si>
  <si>
    <t>5107      </t>
  </si>
  <si>
    <t>5108      </t>
  </si>
  <si>
    <t>ПРИМАЊА ОД ПРОДАЈЕ ПОКРЕТНЕ ИМОВИНЕ (5109)</t>
  </si>
  <si>
    <t>5109      </t>
  </si>
  <si>
    <t>5110      </t>
  </si>
  <si>
    <t>ПРИМАЊА ОД ПРОДАЈЕ ОСТАЛИХ ОСНОВНИХ СРЕДСТАВА (5111)</t>
  </si>
  <si>
    <t>5111      </t>
  </si>
  <si>
    <t>5112      </t>
  </si>
  <si>
    <t>ПРИМАЊА ОД ПРОДАЈЕ ЗАЛИХА (5113 + 5115 + 5117)</t>
  </si>
  <si>
    <t>5113      </t>
  </si>
  <si>
    <t>ПРИМАЊА ОД ПРОДАЈЕ РОБНИХ РЕЗЕРВИ (5114)</t>
  </si>
  <si>
    <t>5114      </t>
  </si>
  <si>
    <t>5115      </t>
  </si>
  <si>
    <t>ПРИМАЊА ОД ПРОДАЈЕ ЗАЛИХА ПРОИЗВОДЊЕ (5116)</t>
  </si>
  <si>
    <t>5116      </t>
  </si>
  <si>
    <t>5117      </t>
  </si>
  <si>
    <t>ПРИМАЊА ОД ПРОДАЈЕ РОБЕ ЗА ДАЉУ ПРОДАЈУ (5118)</t>
  </si>
  <si>
    <t>5118      </t>
  </si>
  <si>
    <t>5119      </t>
  </si>
  <si>
    <t>ПРИМАЊА ОД ПРОДАЈЕ ДРАГОЦЕНОСТИ (5120)</t>
  </si>
  <si>
    <t>5120      </t>
  </si>
  <si>
    <t>ПРИМАЊА ОД ПРОДАЈЕ ДРАГОЦЕНОСТИ (5121)</t>
  </si>
  <si>
    <t>5121      </t>
  </si>
  <si>
    <t>5122      </t>
  </si>
  <si>
    <t>ПРИМАЊА ОД ПРОДАЈЕ ПРИРОДНЕ ИМОВИНЕ (5123 + 5125 + 5127)</t>
  </si>
  <si>
    <t>5123      </t>
  </si>
  <si>
    <t>ПРИМАЊА ОД ПРОДАЈЕ ЗЕМЉИШТА (5124)</t>
  </si>
  <si>
    <t>5124      </t>
  </si>
  <si>
    <t>5125      </t>
  </si>
  <si>
    <t>ПРИМАЊА ОД ПРОДАЈЕ ПОДЗЕМНИХ БЛАГА (5126)</t>
  </si>
  <si>
    <t>5126      </t>
  </si>
  <si>
    <t>5127      </t>
  </si>
  <si>
    <t>ПРИМАЊА ОД ПРОДАЈЕ ШУМА И ВОДА (5128)</t>
  </si>
  <si>
    <t>5128      </t>
  </si>
  <si>
    <t>ПРИМАЊА ОД ЗАДУЖИВАЊА И ПРОДАЈЕ ФИНАНСИЈСКЕ ИМОВИНЕ (5130 + 5149)</t>
  </si>
  <si>
    <t>5130      </t>
  </si>
  <si>
    <t>ПРИМАЊА ОД ЗАДУЖИВАЊА (5131 + 5141)</t>
  </si>
  <si>
    <t>5131      </t>
  </si>
  <si>
    <t>ПРИМАЊА ОД ДОМАЋИХ ЗАДУЖИВАЊА (од 5132 до 5140)</t>
  </si>
  <si>
    <t>5132      </t>
  </si>
  <si>
    <t>5133      </t>
  </si>
  <si>
    <t>5134      </t>
  </si>
  <si>
    <t>5135      </t>
  </si>
  <si>
    <t>5136      </t>
  </si>
  <si>
    <t>Примања од задуживања код осталих поверилаца у земљи</t>
  </si>
  <si>
    <t>5137      </t>
  </si>
  <si>
    <t>5138      </t>
  </si>
  <si>
    <t>5139      </t>
  </si>
  <si>
    <t>5140      </t>
  </si>
  <si>
    <t>5141      </t>
  </si>
  <si>
    <t>ПРИМАЊА ОД ИНОСТРАНОГ ЗАДУЖИВАЊА (од 5142 до 5148)</t>
  </si>
  <si>
    <t>5142      </t>
  </si>
  <si>
    <t>5143      </t>
  </si>
  <si>
    <t>5144      </t>
  </si>
  <si>
    <t>5145      </t>
  </si>
  <si>
    <t>5146      </t>
  </si>
  <si>
    <t>5147      </t>
  </si>
  <si>
    <t>5148      </t>
  </si>
  <si>
    <t>5149      </t>
  </si>
  <si>
    <t>ПРИМАЊА ОД ПРОДАЈЕ ФИНАНСИЈСКЕ ИМОВИНЕ (5150 + 5160)</t>
  </si>
  <si>
    <t>5150      </t>
  </si>
  <si>
    <t xml:space="preserve">ПРИМАЊА ОД ПРОДАЈЕ ДОМАЋЕ ФИНАНСИЈСКЕ ИМОВИНЕ (од 5151 до 5159) </t>
  </si>
  <si>
    <t>5151      </t>
  </si>
  <si>
    <t>5152      </t>
  </si>
  <si>
    <t>5153      </t>
  </si>
  <si>
    <t>5154      </t>
  </si>
  <si>
    <t>Примања од отплате кредита датих домаћим пословним банкама</t>
  </si>
  <si>
    <t>5155      </t>
  </si>
  <si>
    <t>Примања од отплате кредита датих домаћим јавним нефинансијским институцијама</t>
  </si>
  <si>
    <t>5156      </t>
  </si>
  <si>
    <t>5157      </t>
  </si>
  <si>
    <t>5158      </t>
  </si>
  <si>
    <t>5159      </t>
  </si>
  <si>
    <t>5160      </t>
  </si>
  <si>
    <t>ПРИМАЊА ОД ПРОДАЈЕ СТРАНЕ ФИНАНСИЈСКЕ ИМОВИНЕ (од 5161 до 5168)</t>
  </si>
  <si>
    <t>5161      </t>
  </si>
  <si>
    <t>5162      </t>
  </si>
  <si>
    <t>5163      </t>
  </si>
  <si>
    <t>5164      </t>
  </si>
  <si>
    <t>5165      </t>
  </si>
  <si>
    <t>5166      </t>
  </si>
  <si>
    <t>5167      </t>
  </si>
  <si>
    <t>5168      </t>
  </si>
  <si>
    <t>Примања од продаје стране валуте</t>
  </si>
  <si>
    <t>5169      </t>
  </si>
  <si>
    <t>УКУПНИ ПРИХОДИ И ПРИМАЊА (5001 + 5129)</t>
  </si>
  <si>
    <t>Износ одобрених апропријација из буџета</t>
  </si>
  <si>
    <t>Износ извршених расхода и издатака</t>
  </si>
  <si>
    <t>Укупно (од 6 до 11)</t>
  </si>
  <si>
    <t>Расход и издаци на терет буџета</t>
  </si>
  <si>
    <t xml:space="preserve">Републике 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</si>
  <si>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</si>
  <si>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</si>
  <si>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</si>
  <si>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</si>
  <si>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</si>
  <si>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</si>
  <si>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>НАКНАДЕ У НАТУРИ (5180)</t>
  </si>
  <si>
    <t>СОЦИЈАЛНА ДАВАЊА ЗАПОСЛЕНИМА (од 5182 до 5185)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</si>
  <si>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</si>
  <si>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</si>
  <si>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</si>
  <si>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</si>
  <si>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</si>
  <si>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Расходи и издаци на терет буџета</t>
  </si>
  <si>
    <t>Награде запосленима и остали посебни расходи</t>
  </si>
  <si>
    <t>ПОСЛАНИЧКИ ДОДАТАК (5191)</t>
  </si>
  <si>
    <t>СУДИЈСКИ ДОДАТАК (5193)</t>
  </si>
  <si>
    <t xml:space="preserve">КОРИШЋЕЊЕ УСЛУГА И РОБА (5195 + 5203 + 5209 + 5218 + 5226 + 5229) </t>
  </si>
  <si>
    <t>СТАЛНИ ТРОШКОВИ (од 5196 до 5202)</t>
  </si>
  <si>
    <t>ТРОШКОВИ ПУТОВАЊА (од 5204 до 5208)</t>
  </si>
  <si>
    <t>Трошкови путовања ученика</t>
  </si>
  <si>
    <t>УСЛУГЕ ПО УГОВОРУ (од 5210 до 5217)</t>
  </si>
  <si>
    <t>СПЕЦИЈАЛИЗОВАНЕ УСЛУГЕ (од 5219 до 5225)</t>
  </si>
  <si>
    <t>ТЕКУЋЕ ПОПРАВКЕ И ОДРЖАВАЊЕ (5227 + 5228)</t>
  </si>
  <si>
    <t>МАТЕРИЈАЛ (од 5230 до 5238)</t>
  </si>
  <si>
    <t>Материјали за одржавање хигијене и угоститељство</t>
  </si>
  <si>
    <t>АМОРТИЗАЦИЈА И УПОТРЕБА СРЕДСТАВА ЗА РАД (5240 + 5244 + 5246 + 5248 + 5252)</t>
  </si>
  <si>
    <t>АМОРТИЗАЦИЈА НЕКРЕТНИНА И ОПРЕМЕ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</si>
  <si>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</si>
  <si>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</si>
  <si>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</si>
  <si>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</si>
  <si>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</si>
  <si>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</si>
  <si>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</si>
  <si>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</si>
  <si>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</si>
  <si>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</si>
  <si>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</si>
  <si>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</si>
  <si>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</si>
  <si>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>ОТПЛАТА КАМАТА И ПРАТЕЋИ ТРОШКОВИ ЗАДУЖИВАЊА (5255 + 5265 + 5272 + 5274)</t>
  </si>
  <si>
    <t>ОТПЛАТА ДОМАЋИХ КАМАТА (од 5256 до 5264)</t>
  </si>
  <si>
    <t>ОТПЛАТА СТРАНИХ КАМАТА (од 5266 до 5271)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</si>
  <si>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</si>
  <si>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</si>
  <si>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</si>
  <si>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СУБВЕНЦИЈЕ (5279 + 5282 + 5285 + 5288)</t>
  </si>
  <si>
    <t>СУБВЕНЦИЈЕ ЈАВНИМ НЕФИНАНСИЈСКИМ ПРЕДУЗЕЋИМА И ОРГАНИЗАЦИЈАМА (5280 + 5281)</t>
  </si>
  <si>
    <t>СУБВЕНЦИЈЕ ПРИВАТНИМ ФИНАНСИЈСКИМ ИНСТИТУЦИЈАМА (5283 + 5284)</t>
  </si>
  <si>
    <t>СУБВЕНЦИЈЕ ЈАВНИМ ФИНАНСИЈСКИМ ИНСТИТУЦИЈАМА (5286 + 5287)</t>
  </si>
  <si>
    <t>СУБВЕНЦИЈЕ ПРИВАТНИМ ПРЕДУЗЕЋИМА (5289 + 5290)</t>
  </si>
  <si>
    <t>ДОНАЦИЈЕ, ДОТАЦИЈЕ И ТРАНСФЕРИ(5292 + 5295 + 5298 + 5301 + 5304)</t>
  </si>
  <si>
    <t>ДОНАЦИЈЕ СТРАНИМ ВЛАДАМА (5293 + 5294)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</si>
  <si>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</si>
  <si>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</si>
  <si>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</si>
  <si>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</si>
  <si>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</si>
  <si>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</si>
  <si>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</si>
  <si>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</si>
  <si>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</si>
  <si>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</si>
  <si>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</si>
  <si>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</si>
  <si>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</si>
  <si>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</si>
  <si>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НАКНАДЕ ЗА СОЦИЈАЛНУ ЗАШТИТУ ИЗ БУЏЕТА (од 5313 до 5321)</t>
  </si>
  <si>
    <t>ОСТАЛИ РАСХОДИ (5323 + 5326 + 5330 + 5332 + 5335 + 5337)</t>
  </si>
  <si>
    <t>ДОТАЦИЈЕ НЕВЛАДИНИМ ОРГАНИЗАЦИЈАМА (5324 + 5325)</t>
  </si>
  <si>
    <t>ПОРЕЗИ, ОБАВЕЗНЕ ТАКСЕ И КАЗНЕ (од 5327 до 5329)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</si>
  <si>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</si>
  <si>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</si>
  <si>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</si>
  <si>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</si>
  <si>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 xml:space="preserve"> НАКНАДА ШТЕТЕ ЗА ПОВРЕДЕ ИЛИ ШТЕТУ НАСТАЛУ УСЛЕД ЕЛЕМЕНТАРНИХ НЕПОГОДА ИЛИ ДРУГИХ ПРИРОДНИХ УЗРОКА (5333 + 5334)</t>
  </si>
  <si>
    <t>Накнада штете за повреде или штету насталу услед елементарних непогода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</si>
  <si>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</si>
  <si>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</si>
  <si>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</si>
  <si>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</si>
  <si>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</si>
  <si>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 xml:space="preserve"> ОСНОВНА СРЕДСТВА (5341 + 5346 + 5356 + 5358 + 5360)</t>
  </si>
  <si>
    <t>ЗГРАДЕ И ГРАЂЕВИНСКИ ОБЈЕКТИ (од 5342 до 5345)</t>
  </si>
  <si>
    <t>МАШИНЕ И ОПРЕМА (од 5347 до 5355)</t>
  </si>
  <si>
    <t xml:space="preserve">Опрема за заштиту животне средине </t>
  </si>
  <si>
    <t>Опрема за образовање, науку,  културу и спорт</t>
  </si>
  <si>
    <t>ОСТАЛЕ НЕКРЕТНИНЕ И ОПРЕМА (5357)</t>
  </si>
  <si>
    <t>Остале некретнине и опрема</t>
  </si>
  <si>
    <t>КУЛТИВИСАНА ИМОВИНА (5359)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</si>
  <si>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</si>
  <si>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</si>
  <si>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</si>
  <si>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</si>
  <si>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ЗАЛИХЕ ПРОИЗВОДЊЕ (од 5366 до 5368)</t>
  </si>
  <si>
    <t>ЗАЛИХЕ РОБЕ ЗА ДАЉУ ПРОДАЈУ (5370)</t>
  </si>
  <si>
    <t>ДРАГОЦЕНОСТИ (5372)</t>
  </si>
  <si>
    <t>ДРАГОЦЕНОСТИ (5373)</t>
  </si>
  <si>
    <t>ПРИРОДНА ИМОВИНА (5375 + 5377 + 5379)</t>
  </si>
  <si>
    <t>ЗЕМЉИШТЕ (5376)</t>
  </si>
  <si>
    <t>РУДНА БОГАТСТВА (5378)</t>
  </si>
  <si>
    <t>ШУМЕ И ВОДЕ (5380 + 5381)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</si>
  <si>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</si>
  <si>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</si>
  <si>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</si>
  <si>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+ 5409)</t>
  </si>
  <si>
    <t xml:space="preserve"> ОТПЛАТА ГЛАВНИЦЕ (5387 + 5397 + 5405 + 5407)</t>
  </si>
  <si>
    <t>ОТПЛАТА ГЛАВНИЦЕ ДОМАЋИМ КРЕДИТОРИМА (од 5388 до 5396)</t>
  </si>
  <si>
    <t>ОТПЛАТА ГЛАВНИЦЕ СТРАНИМ КРЕДИТОРИМА (од 5398 до 5404)</t>
  </si>
  <si>
    <t>ОТПЛАТА ГЛАВНИЦЕ ПО ГАРАНЦИЈАМА (5406)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</si>
  <si>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</si>
  <si>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</si>
  <si>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</si>
  <si>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</si>
  <si>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Кредити домаћим пословним банкама</t>
  </si>
  <si>
    <t>НАБАВКА СТРАНЕ ФИНАНСИЈСКЕ ИМОВИНЕ (од 5421 до 5428)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</si>
  <si>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</si>
  <si>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</si>
  <si>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</si>
  <si>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</si>
  <si>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Планирани приходи и расходи</t>
  </si>
  <si>
    <t>Остварени приходи 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</si>
  <si>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</si>
  <si>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</si>
  <si>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</si>
  <si>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(5432 - 5433) &gt; 0</t>
  </si>
  <si>
    <t>Мањак прихода и примања –буџетски дефицит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</si>
  <si>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</si>
  <si>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</si>
  <si>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</si>
  <si>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</si>
  <si>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</si>
  <si>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</si>
  <si>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>Датум:</t>
  </si>
  <si>
    <t>Лице одговорно за попуњавање обрасца:</t>
  </si>
  <si>
    <t>Налогодавац:</t>
  </si>
  <si>
    <t>______________________</t>
  </si>
  <si>
    <t>____________________________________</t>
  </si>
  <si>
    <t>_______________________________________</t>
  </si>
  <si>
    <t>N002956</t>
  </si>
  <si>
    <t>N003277</t>
  </si>
  <si>
    <t>N003491</t>
  </si>
  <si>
    <t>N003509</t>
  </si>
  <si>
    <t>N003533</t>
  </si>
  <si>
    <t>N003541</t>
  </si>
  <si>
    <t>LATA film tabl 28x10 mg      HEM</t>
  </si>
  <si>
    <t>KLONAZEPAM tabl 30x2 mg      RMD</t>
  </si>
  <si>
    <t>NEURONTIN kaps 50x300 mg     PFI</t>
  </si>
  <si>
    <t xml:space="preserve">PEN IGLE(novofine.optipen,BD) </t>
  </si>
  <si>
    <t>KATETERI  FOLY  lat.</t>
  </si>
  <si>
    <t>URINARNI KONDOM</t>
  </si>
  <si>
    <t>2.1</t>
  </si>
  <si>
    <t>у периоду од 01.01.2015. - 31.12.2015. године</t>
  </si>
  <si>
    <t>АПОТЕКА КРАГУЈЕВАЦ</t>
  </si>
  <si>
    <t xml:space="preserve">  Краља Александра I Карађорђевића бр. 36</t>
  </si>
  <si>
    <t>ПИБ: 101041737</t>
  </si>
  <si>
    <t>МИНИСТАРСТВО ЗДРАВЉА</t>
  </si>
  <si>
    <t xml:space="preserve">ФИНАНСИЈСКИ ПЛАН </t>
  </si>
  <si>
    <t>Матични број: 06962017</t>
  </si>
  <si>
    <t>Бр. подрачуна: 840-466661-49</t>
  </si>
  <si>
    <t xml:space="preserve">Планирани приходи од издатих и фактурисаних лекова и помагала на терет средстава здравственог осигурања са показатељима о броју, врсти и финансијској вредности  истих по фармаколошким групама за период I-XII 2015. године </t>
  </si>
  <si>
    <t xml:space="preserve">Планирани приходи од лекова са листе I -XII 2015.године </t>
  </si>
  <si>
    <t xml:space="preserve">Планирани износ: </t>
  </si>
  <si>
    <t>Број рецепата:</t>
  </si>
  <si>
    <t xml:space="preserve">Просечна вредност рецепта: </t>
  </si>
  <si>
    <t>Табела бр 1.</t>
  </si>
  <si>
    <t>АТЦ</t>
  </si>
  <si>
    <t>ЈКЛ</t>
  </si>
  <si>
    <t>НАЗИВ ЛЕКА</t>
  </si>
  <si>
    <t>нц 01.01/15 ( сл.гл.123/14)</t>
  </si>
  <si>
    <t>Реализација I-XII 2014.</t>
  </si>
  <si>
    <t>ПЛАН I-XII 2015.</t>
  </si>
  <si>
    <t>% Реализације</t>
  </si>
  <si>
    <t>Количина</t>
  </si>
  <si>
    <t>Вредност</t>
  </si>
  <si>
    <t>Lista D</t>
  </si>
  <si>
    <t>A12CB01</t>
  </si>
  <si>
    <t>ZINKIT 20 tabl 100x20 mg/D                WOR</t>
  </si>
  <si>
    <t>B01AA07</t>
  </si>
  <si>
    <t>ACENOCUMAROLWZF  tabl 60x4 mg/D</t>
  </si>
  <si>
    <t>B02AA02</t>
  </si>
  <si>
    <t>CYKLOKAPRON tabl 20x500mg/D     MEDA</t>
  </si>
  <si>
    <t>C01DA02</t>
  </si>
  <si>
    <t>NITROGLYCERIN ling25x0,5mg/D         NYC</t>
  </si>
  <si>
    <t>C01DX12</t>
  </si>
  <si>
    <t>SYDNOPHARM tabl 30x2 mg/D</t>
  </si>
  <si>
    <t>MOLSIDOMINA WZF tabl 30x4 mg/D</t>
  </si>
  <si>
    <t>N003517</t>
  </si>
  <si>
    <t>C02DA01</t>
  </si>
  <si>
    <t>PROGLICEM kaps 100x25mg/D         SCHP</t>
  </si>
  <si>
    <t>C03CA01</t>
  </si>
  <si>
    <t>FUROSEMID LPH tabl20x40mg/D       LAPH</t>
  </si>
  <si>
    <t>D05BA02</t>
  </si>
  <si>
    <t>OXSORALEN kaps 25x10 mg/D          GALD</t>
  </si>
  <si>
    <t>G03GB02</t>
  </si>
  <si>
    <t>CLOMIFENE tabl 10x50 mg/D              RMD</t>
  </si>
  <si>
    <t>GO2CB03</t>
  </si>
  <si>
    <t>N002949</t>
  </si>
  <si>
    <t>G04BE03</t>
  </si>
  <si>
    <t>REVATIO tabl 90x20 mg/D                   PFI</t>
  </si>
  <si>
    <t>H02AA02</t>
  </si>
  <si>
    <t>CORTINEFF tabl 20x0,1 mg/D            POLF</t>
  </si>
  <si>
    <t>H02AB09</t>
  </si>
  <si>
    <t>HYDROCORTISON tab 100x10mg/D    GAN</t>
  </si>
  <si>
    <t>J04AC01</t>
  </si>
  <si>
    <t>ISONIAZID BP tab 100x300mg/D         MAC</t>
  </si>
  <si>
    <t>ISONIAZID BP tab 100x100mg/D         MAC</t>
  </si>
  <si>
    <t>J04AK01</t>
  </si>
  <si>
    <t>PYRAZINAMIDE BP tabl 100x400mg/DMAC</t>
  </si>
  <si>
    <t>J04AK02</t>
  </si>
  <si>
    <t>ETHAMBUTOL BP tabl 100x400mg/D  MAC</t>
  </si>
  <si>
    <t>J04BA02</t>
  </si>
  <si>
    <t>DAPSON"SCANPHARM"tab 100x50mg/D S</t>
  </si>
  <si>
    <t>L01AA01</t>
  </si>
  <si>
    <t>ENDOXAN drag 50x50 mg/D              BAXO</t>
  </si>
  <si>
    <t>L01AA02</t>
  </si>
  <si>
    <t>LEUKERAN tabl 25x2 mg/D               GLAX</t>
  </si>
  <si>
    <t>L01AA03</t>
  </si>
  <si>
    <t>ALKERAN tabl 25x2 mg/D                 GLAX</t>
  </si>
  <si>
    <t>L01BB02</t>
  </si>
  <si>
    <t>PURI NETHOL tabl 25x50 mg/D         GLAX</t>
  </si>
  <si>
    <t>L01XB01</t>
  </si>
  <si>
    <t>NATULAN kaps 50x50 mg/D            SIGMA</t>
  </si>
  <si>
    <t>L04AX02</t>
  </si>
  <si>
    <t>MYRIN tabl 30x100 mg/D                   LIME</t>
  </si>
  <si>
    <t>M01CC01</t>
  </si>
  <si>
    <t>CUPRIPEN kaps 30x250 mg/D          RUBI</t>
  </si>
  <si>
    <t>N03AG04</t>
  </si>
  <si>
    <t>N002543</t>
  </si>
  <si>
    <t>SABRIL</t>
  </si>
  <si>
    <t>N05AA02</t>
  </si>
  <si>
    <t>NOZINAN film tab 100x100mg/D          ALK</t>
  </si>
  <si>
    <t>N05AN01</t>
  </si>
  <si>
    <t>N05BA09</t>
  </si>
  <si>
    <t>FRISIUM tabl 50x10 mg/D                  SAV</t>
  </si>
  <si>
    <t>P01BA01</t>
  </si>
  <si>
    <t>RESOCHIN tabl 100x250 mg/D         BAYH</t>
  </si>
  <si>
    <t>P01BA02</t>
  </si>
  <si>
    <t>DOLQUINE tabl 30x200 mg/D            RUBI</t>
  </si>
  <si>
    <t>P02CA03</t>
  </si>
  <si>
    <t>ALBENDAZOL tabl 6x200 mg/D          ALK</t>
  </si>
  <si>
    <t>R03BB01</t>
  </si>
  <si>
    <t>N001867</t>
  </si>
  <si>
    <t>R03DA05</t>
  </si>
  <si>
    <t>AMINOFILIN ALKALOID tabl 20x350 mg/D</t>
  </si>
  <si>
    <t>S01EC01</t>
  </si>
  <si>
    <t>ACETAZOLAMID tabl 30x250mg/D     RMD</t>
  </si>
  <si>
    <t>Lista A/A1</t>
  </si>
  <si>
    <t>A01AB09</t>
  </si>
  <si>
    <t>DAKTANOL oralni gel 40 g      GAL</t>
  </si>
  <si>
    <t>A02BC01</t>
  </si>
  <si>
    <t>OMEPROL kaps 15x20 mg     ZDR</t>
  </si>
  <si>
    <t>ORTANOL kaps 14x20 mg      UFA</t>
  </si>
  <si>
    <t>ZEPROM kaps 14x20 mg       PHSW</t>
  </si>
  <si>
    <t>OMEPRAZOL kaps 14x20 mg    ALV</t>
  </si>
  <si>
    <t>OMEPRAZOL kaps 15x20 mg    HEM</t>
  </si>
  <si>
    <t>A02BC02</t>
  </si>
  <si>
    <t>CONTROLOC gas.r.tabl 14x20 mg      TAK</t>
  </si>
  <si>
    <t>CONTROLOC gas.r.tabl 14x40 mg      TAK</t>
  </si>
  <si>
    <t>GASTROLOC gas.r.tabl 14x20 mg      PHA</t>
  </si>
  <si>
    <t>GASTROLOC gas.r.tabl 14x40 mg      PHA</t>
  </si>
  <si>
    <t>PANRAZOL gas.r.tabl 14x20 mg         ZDR</t>
  </si>
  <si>
    <t>PANRAZOL gas.r.tabl 14x40 mg         ZDR</t>
  </si>
  <si>
    <t>PANTOPRAZOL PHARMAS gas.r.tab 14x40mg</t>
  </si>
  <si>
    <t>PANTOPRAZOL PHARMAS gas.r.tab 28x40mg</t>
  </si>
  <si>
    <t>PANTOPRAZOL PHARMAS gas.r.tab 14x20mg</t>
  </si>
  <si>
    <t>PANTOPRAZOL PHARMAS gas.r.tab 28x20mg</t>
  </si>
  <si>
    <t>NOLPAZA gas.r.tabl 14x20 mg   PHAK</t>
  </si>
  <si>
    <t>NOLPAZA gas.r.tabl 14x40 mg   PHAK</t>
  </si>
  <si>
    <t>NOLPAZA gas.r.tabl 28x20 mg   PHAK</t>
  </si>
  <si>
    <t>NOLPAZA gas.r.tabl 28x40 mg   PHAK</t>
  </si>
  <si>
    <t>PANTOPRAZOL gas.r.tabl 14x20 mg HEM</t>
  </si>
  <si>
    <t>PANTOPRAZOL gas.r.tabl 14x40 mg HEM</t>
  </si>
  <si>
    <t>A02BC03</t>
  </si>
  <si>
    <t>SABAX kaps 14x30 mg       HEM</t>
  </si>
  <si>
    <t>SABAX kaps 28x15 mg       HEM</t>
  </si>
  <si>
    <t>A02BC05</t>
  </si>
  <si>
    <t>EMANERA kaps 7x20 mg        PHAK</t>
  </si>
  <si>
    <t>EMANERA kaps 14x20 mg      PHAK</t>
  </si>
  <si>
    <t>EMANERA kaps 7x40 mg        PHAK</t>
  </si>
  <si>
    <t>EMANERA kaps 14x40 mg      PHAK</t>
  </si>
  <si>
    <t>ESOMEPRAZOL  gas.r.tab 7x20 mg    SALU</t>
  </si>
  <si>
    <t>ESOMEPRAZOL  gas.r.tab 7x40 mg    SALU</t>
  </si>
  <si>
    <t>ESOMEPRAZOL PHARMAS gas.r.tb 14x20mg</t>
  </si>
  <si>
    <t>ESOMEPRAZOL PHARMAS gas.r.tb 14x40mg</t>
  </si>
  <si>
    <t>ESOMEPRAZOL PHARMAS gas.r.tb 7x20mg</t>
  </si>
  <si>
    <t>ESOMEPRAZOL PHARMAS gas.r.tb 7x40mg</t>
  </si>
  <si>
    <t>A03FA01</t>
  </si>
  <si>
    <t>KLOMETOL oral.rast.100ml (5mg/5ml)  GAL</t>
  </si>
  <si>
    <t>KLOMETOL tabl 30x10 mg      GAL</t>
  </si>
  <si>
    <t>REGLAN tabl 40x10 mg          ALK</t>
  </si>
  <si>
    <t>A04AA01</t>
  </si>
  <si>
    <t>ONDASAN film tabl 10x4 mg     SL.M</t>
  </si>
  <si>
    <t>ONDASAN film tabl 10x8mg      SL.M</t>
  </si>
  <si>
    <t>A04AA02</t>
  </si>
  <si>
    <t>RASETRON film tabl 10x1 mg     ZDR</t>
  </si>
  <si>
    <t>RASETRON film tabl 5x2 mg       ZDR</t>
  </si>
  <si>
    <t>A05AA02</t>
  </si>
  <si>
    <t>URSOFALK kaps 50x250 mg       FPH</t>
  </si>
  <si>
    <t>URSOSAN kaps 50x250 mg        PRM</t>
  </si>
  <si>
    <t>A06AD11</t>
  </si>
  <si>
    <t>DUPHALAC rast.500ml/667mg/ml   ABB</t>
  </si>
  <si>
    <t>LAKTULOZA sirup 500 ml      HEM</t>
  </si>
  <si>
    <t>PORTALAK sirup 500 ml (67%)   BEL</t>
  </si>
  <si>
    <t>A07AX03</t>
  </si>
  <si>
    <t>ENTEROFURIL oral.susp. 90 ml    B.LE</t>
  </si>
  <si>
    <t>A07DA03</t>
  </si>
  <si>
    <t>LOPEDIUM AKUT kaps 10x2 mg    SALU</t>
  </si>
  <si>
    <t>LOPERAMID tabl 20x2 mg     ZDR</t>
  </si>
  <si>
    <t>A07EA06</t>
  </si>
  <si>
    <t>BUDOSAN kaps 100x3 mg     FPH</t>
  </si>
  <si>
    <t>A07EC01</t>
  </si>
  <si>
    <t>SALAZOPYRIN EN tabl 100x500mg    KEM</t>
  </si>
  <si>
    <t>A07EC02</t>
  </si>
  <si>
    <t>5-ASA tabl/g.rez. 100x250 mg      SL.M</t>
  </si>
  <si>
    <t>5-ASA sup   30x250 mg     SL.M</t>
  </si>
  <si>
    <t>ASACOL tabl/g.rez. 100x400mg     LEK</t>
  </si>
  <si>
    <t>PENTASA tabl/prod 100x500 mg     FERR</t>
  </si>
  <si>
    <t>PENTASA supoz 28x1 g     FERR</t>
  </si>
  <si>
    <t>SALOFALK supoz 10x1 g     FPH</t>
  </si>
  <si>
    <t>SALOFALK tabl/g.rez. 100x250 mg     FPH</t>
  </si>
  <si>
    <t>SALOFALK tabl/g.rez 100x500 mg     FPH</t>
  </si>
  <si>
    <t>SALOFALK tablg.rez 50x250 mg     FPH</t>
  </si>
  <si>
    <t>SALOFALK tabl/g.rez 50x500 mg      FPH</t>
  </si>
  <si>
    <t>A09AA02</t>
  </si>
  <si>
    <t>KREON 25000 kaps 100x300mg     ABB</t>
  </si>
  <si>
    <t>KREON 25000 kaps 20x300mg     ABB</t>
  </si>
  <si>
    <t>KREON 25000 kaps 50x300mg     ABB</t>
  </si>
  <si>
    <t>KREON 10000 kaps 100x150mg     ABB</t>
  </si>
  <si>
    <t>KREON 40000 kaps 50x400mg     ABB</t>
  </si>
  <si>
    <t>A09AA03</t>
  </si>
  <si>
    <t>EUROBIOL kaps 100x25000ij     MAYS</t>
  </si>
  <si>
    <t>A10AB01</t>
  </si>
  <si>
    <t>.0041559</t>
  </si>
  <si>
    <t>ACTRAPID Penfill  5x3ml(100ij/ml)     NOV</t>
  </si>
  <si>
    <t>.0041425</t>
  </si>
  <si>
    <t>HUMULIN R karp 5x3ml(100j/ml)    LILLY</t>
  </si>
  <si>
    <t>.0041563</t>
  </si>
  <si>
    <t>INSUMAN RAPID SOLOSTAR 5x3ml    S.AV</t>
  </si>
  <si>
    <t>A10AB04</t>
  </si>
  <si>
    <t>.0041507</t>
  </si>
  <si>
    <t>HUMALOG karp 5x3ml(100ij/ml)    LILLY</t>
  </si>
  <si>
    <t>A10AB05</t>
  </si>
  <si>
    <t>.0041532</t>
  </si>
  <si>
    <t>NOVORAPID amp 1x10ml(100ij/ml)    NOV</t>
  </si>
  <si>
    <t>.0041527</t>
  </si>
  <si>
    <t>NOVORAPID FlexPen 5x3ml(100ij/ml)    NOV</t>
  </si>
  <si>
    <t>A10AB06</t>
  </si>
  <si>
    <t>.0041548</t>
  </si>
  <si>
    <t>APIDRA karp 5x3ml (100ij/ml)   S.AV</t>
  </si>
  <si>
    <t>.0041556</t>
  </si>
  <si>
    <t>APIDRA SOLOSTAR 5x3ml(100ij/ml)   S.AV</t>
  </si>
  <si>
    <t>A10AC01</t>
  </si>
  <si>
    <t>.0041428</t>
  </si>
  <si>
    <t>HUMULIN NPH kar 5x3ml(100j/ml)    LILLY</t>
  </si>
  <si>
    <t>.0041557</t>
  </si>
  <si>
    <t>INSULATARD Penfill 5x3ml(100ij/ml)    NOV</t>
  </si>
  <si>
    <t>.0041564</t>
  </si>
  <si>
    <t>INSUMAN BAZAL SOLOSTAR 5x3ml    S.AV</t>
  </si>
  <si>
    <t>A10AD01</t>
  </si>
  <si>
    <t>.0041427</t>
  </si>
  <si>
    <t>HUMULIN M3 karp 5x3ml(100j/ml)   LILLY</t>
  </si>
  <si>
    <t>.0041565</t>
  </si>
  <si>
    <t>INSUMAN COMB 25 SOLOSTAR 5x3ml   S.AV</t>
  </si>
  <si>
    <t>.0041558</t>
  </si>
  <si>
    <t>MIXTARD 30 Penfill 5x3ml(100ij/ml)   NOV</t>
  </si>
  <si>
    <t>A10AD04</t>
  </si>
  <si>
    <t>.0041502</t>
  </si>
  <si>
    <t>HUMALOG MIX 25 5x3ml(100ij/ml)   LILLY</t>
  </si>
  <si>
    <t>.0041503</t>
  </si>
  <si>
    <t>HUMALOG MIX 50 5x3ml(100ij/ml)   LILLY</t>
  </si>
  <si>
    <t>A10AD05</t>
  </si>
  <si>
    <t>.0041528</t>
  </si>
  <si>
    <t>NOVOMIX 30 FlexPen 5x3ml(100ij/ml)   NOV</t>
  </si>
  <si>
    <t>A10AE04</t>
  </si>
  <si>
    <t>.0041555</t>
  </si>
  <si>
    <t>LANTUS SOLOSTAR 5x3ml(100ij/ml)   S.AV</t>
  </si>
  <si>
    <t>A10AE05</t>
  </si>
  <si>
    <t>.0041550</t>
  </si>
  <si>
    <t>LEVEMIR FLEXPEN 5x3ml(100ij/ml)   NOV</t>
  </si>
  <si>
    <t>A10BA02</t>
  </si>
  <si>
    <t>GLUCOPHAGE tabl 30x1000 mg    MERC</t>
  </si>
  <si>
    <t>GLUCOPHAGE tabl 50x500 mg     MERC</t>
  </si>
  <si>
    <t>GLUFORMIN tabl 30x1000 mg     HEM</t>
  </si>
  <si>
    <t>GLUFORMIN tabl 30x500 mg      HEM</t>
  </si>
  <si>
    <t>TEFOR tabl 30x850 mg     GAL</t>
  </si>
  <si>
    <t>TEFOR tabl 30x500 mg     GAL</t>
  </si>
  <si>
    <t>METFODIAB tabl 30x500 mg    ZDR</t>
  </si>
  <si>
    <t>METFODIAB tabl 30x850 mg    ZDR</t>
  </si>
  <si>
    <t>METFODIAB tabl 30x1000 mg    ZDR</t>
  </si>
  <si>
    <t>A10BB01</t>
  </si>
  <si>
    <t>MANINIL tabl 30x3,5 mg      BERC</t>
  </si>
  <si>
    <t>A10BB09</t>
  </si>
  <si>
    <t>DIAPREL MR tabl 30x60 mg     SERV</t>
  </si>
  <si>
    <t>DIAPREL MR tabl 60x60 mg     SERV</t>
  </si>
  <si>
    <t>DIPRIAN tabl/mod 30x80 mg     HEM</t>
  </si>
  <si>
    <t>GLIORAL tabl 30x80 mg      GAL</t>
  </si>
  <si>
    <t>A10BB12</t>
  </si>
  <si>
    <t>AMARYL tabl 30x2 mg       S.AV</t>
  </si>
  <si>
    <t>AMARYL tabl 30x3 mg       S.AV</t>
  </si>
  <si>
    <t>AMARYL tabl 30x4 mg       S.AV</t>
  </si>
  <si>
    <t>LIMERAL tabl 30x1 mg       ZDR</t>
  </si>
  <si>
    <t>LIMERAL tabl 30x2 mg       ZDR</t>
  </si>
  <si>
    <t>LIMERAL tabl 30x3 mg       ZDR</t>
  </si>
  <si>
    <t>LIMERAL tabl 30x4 mg       ZDR</t>
  </si>
  <si>
    <t>LIMERAL tabl 30x6 mg       ZDR</t>
  </si>
  <si>
    <t>DIBIGLIM tabl 30x1 mg       UFAS</t>
  </si>
  <si>
    <t>DIBIGLIM tabl 30x2 mg       UFAS</t>
  </si>
  <si>
    <t>DIBIGLIM tabl 30x3 mg       UFAS</t>
  </si>
  <si>
    <t>DIBIGLIM tabl 30x4 mg       UFAS</t>
  </si>
  <si>
    <t>A11CC03</t>
  </si>
  <si>
    <t>ALPHA D3 kaps 30x0,5 mcg     TEVA</t>
  </si>
  <si>
    <t>ALPHA D3 kaps 30x1 mcg      TEVA</t>
  </si>
  <si>
    <t>ALPHA D3 kaps 50x0,25 mcg    TEVA</t>
  </si>
  <si>
    <t>A11CC04</t>
  </si>
  <si>
    <t>ROCALTROL kaps 100x0,25 mcg    HROŠ</t>
  </si>
  <si>
    <t>A11CC05</t>
  </si>
  <si>
    <t>VIGANTOL ulje 10ml(0,5mcg/ml)    MERCK</t>
  </si>
  <si>
    <t>A12AA04</t>
  </si>
  <si>
    <t>KALCIJUM KARBONAT tabl 50x1g    ALK</t>
  </si>
  <si>
    <t>B01AA03</t>
  </si>
  <si>
    <t>FARIN tabl 30x5 mg     GAL</t>
  </si>
  <si>
    <t>SINKUM 4 tabl 20x40 mg   UNIO</t>
  </si>
  <si>
    <t>B01AC04</t>
  </si>
  <si>
    <t>ANTIAGREX film tabl 28x75 mg     ZDR</t>
  </si>
  <si>
    <t>PLAVIX film tabl 28x75 mg     SNF</t>
  </si>
  <si>
    <t>ZYLLT film tabl 28x75 mg     SL.M</t>
  </si>
  <si>
    <t>CLOPIGAL film tabl 28x75 mg    GAL</t>
  </si>
  <si>
    <t>CARDOGREL film tabl 30x75 mg  UFAS</t>
  </si>
  <si>
    <t>CLOPIDIX film tabl 28x75 mg    HEM</t>
  </si>
  <si>
    <t>B01AC05</t>
  </si>
  <si>
    <t>TICLODIX film tabl 30x250 mg    HEM</t>
  </si>
  <si>
    <t>B01AC30</t>
  </si>
  <si>
    <t>DUOPLAVIN film tabl 28x(75+100)mg    SNF</t>
  </si>
  <si>
    <t>B03AA02</t>
  </si>
  <si>
    <t>HEFEROL kaps 30x350 mg    ALK</t>
  </si>
  <si>
    <t>B03AB05</t>
  </si>
  <si>
    <t>FERRUM Sandoz tabl/ žvak.30x100mg     LEK</t>
  </si>
  <si>
    <t>FERRUM Sandoz sir 100ml(50mg/5ml)     LEK</t>
  </si>
  <si>
    <t>REFERUM tabl/žvak 30x100 mg     SL.M</t>
  </si>
  <si>
    <t>REFERUM sirup 100ml(50mg/5ml)    SL.M</t>
  </si>
  <si>
    <t>REFERUM sirup 100ml(100mg/5ml)    SL.M</t>
  </si>
  <si>
    <t>B03AB09</t>
  </si>
  <si>
    <t>LEGOFER sir 150ml (40mg/15ml)    ALK</t>
  </si>
  <si>
    <t>B03BB01</t>
  </si>
  <si>
    <t>FOLACIN tabl 20x5 mg      JADR</t>
  </si>
  <si>
    <t>FOLNAK tabl 20x5 mg       NINI</t>
  </si>
  <si>
    <t>FOLKIS tabl 20x5 mg      AVE</t>
  </si>
  <si>
    <t>C01AA05</t>
  </si>
  <si>
    <t>DILACOR tabl 20x0,25 mg     ZDR</t>
  </si>
  <si>
    <t>C01BC03</t>
  </si>
  <si>
    <t>PROPAFEN tabl 50x150 mg     HEM</t>
  </si>
  <si>
    <t>PROPAFEN tabl 50x300 mg     HEM</t>
  </si>
  <si>
    <t>C01BD01</t>
  </si>
  <si>
    <t>CORDARONE tabl 30x200 mg    SNF</t>
  </si>
  <si>
    <t>NITROLINGUAL spr 200d (0,4mg/d)   PHB</t>
  </si>
  <si>
    <t>C01DA08</t>
  </si>
  <si>
    <t>CORNILAT tabl 20x20 mg     GAL</t>
  </si>
  <si>
    <t>ISOSORB Ret kaps 60x20 mg     ZDR</t>
  </si>
  <si>
    <t>C01DA14</t>
  </si>
  <si>
    <t>MONIZOL tabl 30x20 mg       HEM</t>
  </si>
  <si>
    <t>MONIZOL tabl 30x40 mg       HEM</t>
  </si>
  <si>
    <t>MONOSAN tabl 30x20 mg      SL.M</t>
  </si>
  <si>
    <t>MONOSAN tabl 30x40 mg      SL.M</t>
  </si>
  <si>
    <t>ISOCARD tabl prod.os.50x60 mg  BEL</t>
  </si>
  <si>
    <t>LOPION FORTE tabl 30x4 mg   UNIO</t>
  </si>
  <si>
    <t>LOPION  tabl 30x2 mg   UNIO</t>
  </si>
  <si>
    <t>C01EB15</t>
  </si>
  <si>
    <t>PREDUCTAL MR film tab 60x35mg     SERV</t>
  </si>
  <si>
    <t>TRIMETACOR tab prod.os.60x35mg    ALVO</t>
  </si>
  <si>
    <t>TRIMETACOR tab prod.os.30x35mg    ALVO</t>
  </si>
  <si>
    <t>TRIMECARD tab/mod.os.60x35mg  PHSW</t>
  </si>
  <si>
    <t>TRIMECARD tab/mod.os.30x35mg  PHSW</t>
  </si>
  <si>
    <t>C02AB02</t>
  </si>
  <si>
    <t>METHYLDOPA film tabl 20x250mg    HEM</t>
  </si>
  <si>
    <t>C02AC05</t>
  </si>
  <si>
    <t>PHYSIOTENS film tabl 28x0,2 mg   ABB</t>
  </si>
  <si>
    <t>PHYSIOTENS film tabl 28x0,4 mg   ABB</t>
  </si>
  <si>
    <t>MOXOGAMMA film tabl 30x0,3 mg  WOR</t>
  </si>
  <si>
    <t>C02AC06</t>
  </si>
  <si>
    <t>TENAXUM tabl 30x1 mg     SERV</t>
  </si>
  <si>
    <t>C02CA04</t>
  </si>
  <si>
    <t>C03AA03</t>
  </si>
  <si>
    <t>DIUNORM tabl 20x25 mg     SL.M</t>
  </si>
  <si>
    <t>C03BA11</t>
  </si>
  <si>
    <t>INDAPRES SR ret tab 30x1,5mg     HEM</t>
  </si>
  <si>
    <t>RAWEL SR tabl 30x1,5 mg     KRKA</t>
  </si>
  <si>
    <t>LASIX film tabl 12x40 mg   SANO</t>
  </si>
  <si>
    <t>C03CA02</t>
  </si>
  <si>
    <t>YURINEX tabl 20x1 mg     HEM</t>
  </si>
  <si>
    <t>C03DA01</t>
  </si>
  <si>
    <t>SPIRONOLAKTON tabl 30x100 mg     GAL</t>
  </si>
  <si>
    <t>SPIRONOLAKTON tabl 40x25 mg      GAL</t>
  </si>
  <si>
    <t>C03EA12</t>
  </si>
  <si>
    <t>LOMETAZID tabl 30x(5+10) mg     GAL</t>
  </si>
  <si>
    <t>C03EA01</t>
  </si>
  <si>
    <t>HEMOPRES tabl 40x(50+5) mg     HEM</t>
  </si>
  <si>
    <t>C07AA05</t>
  </si>
  <si>
    <t>PROPRANOLOL tabl 50x40 mg     GAL</t>
  </si>
  <si>
    <t>C07AA07</t>
  </si>
  <si>
    <t>DAROB MITE tabl 50x80 mg      ABB</t>
  </si>
  <si>
    <t>C07AB02</t>
  </si>
  <si>
    <t>CORVITOL 100 tabl 30x100 mg      BERC</t>
  </si>
  <si>
    <t>CORVITOL  50 tabl 30x50 mg       BERC</t>
  </si>
  <si>
    <t>METOPROLOL XL tabl 30x47,5mg      SAL</t>
  </si>
  <si>
    <t>METOPROLOL XL tabl 30x95 mg      SAL</t>
  </si>
  <si>
    <t>PRESOLOL film tabl 28x50 mg       HEM</t>
  </si>
  <si>
    <t>PRESOLOL film tabl 56x50 mg       HEM</t>
  </si>
  <si>
    <t>PRESOLOL film tabl 30x100 mg      HEM</t>
  </si>
  <si>
    <t>BETALOC ZOC tab/prod.os.30x100mg  AZEN</t>
  </si>
  <si>
    <t>C07AB03</t>
  </si>
  <si>
    <t>PRINORM tabl 14x100 mg      GAL</t>
  </si>
  <si>
    <t>C07AB07</t>
  </si>
  <si>
    <t>BISOPROLOL tabl 30x2,5mg     PHS</t>
  </si>
  <si>
    <t>BISOPROLOL tabl 30x5mg      PHS</t>
  </si>
  <si>
    <t>BYOL film tabl 30x10 mg      UFAS</t>
  </si>
  <si>
    <t>BYOL film tabl 30x5 mg      UFAS</t>
  </si>
  <si>
    <t>BYOL film tabl 30x2,5 mg     UFAS</t>
  </si>
  <si>
    <t>BIPREZ film tabl 30x2,5 mg      ALKS</t>
  </si>
  <si>
    <t>BIPREZ film tabl 30x5 mg       ALKS</t>
  </si>
  <si>
    <t>BIPREZ film tabl 30x10 mg       ALKS</t>
  </si>
  <si>
    <t>TENSEC film tabl 30x10mg     HEM</t>
  </si>
  <si>
    <t>TENSEC film tabl 30x5mg      HEM</t>
  </si>
  <si>
    <t>C07AB12</t>
  </si>
  <si>
    <t>BINEVOL tabl 30x5 mg       PHSW</t>
  </si>
  <si>
    <t>NEBACOP tabl 28x5 mg     MUNO</t>
  </si>
  <si>
    <t>NEVOTENS tabl 30x5 mg     ZDR</t>
  </si>
  <si>
    <t>NEBIGAL tabl 28x5 mg     GAL</t>
  </si>
  <si>
    <t>NEBILET tabl 28x5 mg     BERC</t>
  </si>
  <si>
    <t>C07AG02</t>
  </si>
  <si>
    <t>CORYOL tabl 28x12,5 mg      SL.M</t>
  </si>
  <si>
    <t>DILATREND tabl 28x12.5 mg      HROŠ</t>
  </si>
  <si>
    <t>DILATREND tabl 28x25 mg      HROŠ</t>
  </si>
  <si>
    <t>DILATREND tabl 28x6,25 mg     HROŠ</t>
  </si>
  <si>
    <t>KARVILEKS tabl 30x12,5 mg     ZDR</t>
  </si>
  <si>
    <t>MILENOL tabl 28x25 mg      HEM</t>
  </si>
  <si>
    <t>KARVOL tabl 30x12,5 mg  AVE</t>
  </si>
  <si>
    <t>KARVOL tabl 30x25 mg  AVE</t>
  </si>
  <si>
    <t>C07BB07</t>
  </si>
  <si>
    <t>TENSEC PLUS tabl 30x(5+12,5)mg    HEM</t>
  </si>
  <si>
    <t>BYOL PLUS film tabl 30x(5+12,5)mg  UFA</t>
  </si>
  <si>
    <t>C08CA01</t>
  </si>
  <si>
    <t>ALOPRES tabl   30x10mg      ZDR</t>
  </si>
  <si>
    <t>ALOPRES tabl   30x5 mg       ZDR</t>
  </si>
  <si>
    <t>AMLODIPIN PHARMAS tab 20x10 mg  PHS</t>
  </si>
  <si>
    <t>AMLODIPIN PHARMAS tabl 20x5 mg   PHS</t>
  </si>
  <si>
    <t>AMLOGAL tabl 20x10 mg     GAL</t>
  </si>
  <si>
    <t>AMLOGAL tabl 20x5 mg       GAL</t>
  </si>
  <si>
    <t>AMLOPIN tabl 20x5 mg       UFA</t>
  </si>
  <si>
    <t>AMLOPIN tabl 20x10 mg       UFA</t>
  </si>
  <si>
    <t>MONODIPIN tabl 20x10 mg      PHSW</t>
  </si>
  <si>
    <t>MONODIPIN tabl 20x5 mg        PHSW</t>
  </si>
  <si>
    <t>NORVASC tabl 30x10 mg      PFI</t>
  </si>
  <si>
    <t>NORVASC tabl 30x5 mg       PFI</t>
  </si>
  <si>
    <t>VAZOTAL tabl 20x10mg       HEM</t>
  </si>
  <si>
    <t>VAZOTAL tabl 20x5 mg       HEM</t>
  </si>
  <si>
    <t>AMLODIPIN tabl 20x10 mg     UNIO</t>
  </si>
  <si>
    <t>AMLODIPIN tabl 20x5 mg     UNIO</t>
  </si>
  <si>
    <t>AMLODIPIN ALKALOID tabl 30x10 mg  ALKS</t>
  </si>
  <si>
    <t>AMLODIPIN ALKALOID tabl 30x5 mg  ALKS</t>
  </si>
  <si>
    <t>TENOX tabl 30x10 mg     PHAK</t>
  </si>
  <si>
    <t>TENOX tabl 30x5 mg     PHAK</t>
  </si>
  <si>
    <t>CARDIPINE tabl  20x10 mg   AVE</t>
  </si>
  <si>
    <t>CARDIPINE tabl  20x5 mg   AVE</t>
  </si>
  <si>
    <t>VAZOTAL tabl 30x10mg       HEM</t>
  </si>
  <si>
    <t>VAZOTAL tabl 30x5 mg       HEM</t>
  </si>
  <si>
    <t>C08CA02</t>
  </si>
  <si>
    <t>PLENDIL tabl/prod 30x5 mg     AZEN</t>
  </si>
  <si>
    <t>C08CA05</t>
  </si>
  <si>
    <t>NIFELAT  tabl/prod 30x20 mg     ZDR</t>
  </si>
  <si>
    <t>C08DA01</t>
  </si>
  <si>
    <t>IZOPAMIL film tabl 45x80 mg      GAL</t>
  </si>
  <si>
    <t>VERAPAMIL film tabl 30x40 mg     HEM</t>
  </si>
  <si>
    <t>VERAPAMIL film tabl 50x80 mg     HEM</t>
  </si>
  <si>
    <t>VERAPAMIL ALKALOID draž 30x40mg    ALKS</t>
  </si>
  <si>
    <t>VERAPAMIL ALKALOID draž 30x80mg    ALKS</t>
  </si>
  <si>
    <t>C08DB01</t>
  </si>
  <si>
    <t>CORTIAZEM RET film tabl 30x90 mg    HEM</t>
  </si>
  <si>
    <t>DILTIAZEM ALKALOID tabl 30x90 mg   ALK</t>
  </si>
  <si>
    <t>C09AA01</t>
  </si>
  <si>
    <t>KATOPIL tabl 40x25 mg     GAL</t>
  </si>
  <si>
    <t>KATOPIL tabl 40x50 mg     GAL</t>
  </si>
  <si>
    <t>ZORKAPTIL tabl 40x12,5 mg      HEM</t>
  </si>
  <si>
    <t>C09AA02</t>
  </si>
  <si>
    <t>ENALAPRIL tabl 30x20 mg       ZDR</t>
  </si>
  <si>
    <t>ENALAPRIL tabl 30x10 mg       ZDR</t>
  </si>
  <si>
    <t>ENAP tabl 20x5 mg     PHNK</t>
  </si>
  <si>
    <t>PRILENAP tabl 30x10 mg       HEM</t>
  </si>
  <si>
    <t>PRILENAP tabl 30x20 mg       HEM</t>
  </si>
  <si>
    <t>C09AA03</t>
  </si>
  <si>
    <t>SKOPRYL tabl 20x10mg       ALKS</t>
  </si>
  <si>
    <t>SKOPRYL tabl 20x20mg       ALKS</t>
  </si>
  <si>
    <t>SKOPRYL tabl 30x10mg       ALKS</t>
  </si>
  <si>
    <t>SKOPRYL tabl 30x20mg       ALKS</t>
  </si>
  <si>
    <t>IRUMED tabl 30x5 mg   BEL</t>
  </si>
  <si>
    <t>IRUMED tabl 30x20 mg   BEL</t>
  </si>
  <si>
    <t>LIZOPRIL tabl 20x5 mg   B.LI</t>
  </si>
  <si>
    <t>LIZOPRIL tabl 20x20 mg   B.LI</t>
  </si>
  <si>
    <t>C09AA04</t>
  </si>
  <si>
    <t>NOPRITEX tabl 30x4 mg      PHN</t>
  </si>
  <si>
    <t>NOPRITEX tabl 30x8 mg      PHN</t>
  </si>
  <si>
    <t>RANBAPRIL tabl 30x4 mg    MUNO</t>
  </si>
  <si>
    <t>RANBAPRIL tabl 30x8 mg    MUNO</t>
  </si>
  <si>
    <t>PERIGARD tabl 30x4 mg      PHSW</t>
  </si>
  <si>
    <t>PERIGARD tabl 30x8 mg      PHSW</t>
  </si>
  <si>
    <t>PRENESSA tabl 30x2 mg   PHNK</t>
  </si>
  <si>
    <t>PRENESSA tabl 30x4 mg   PHNK</t>
  </si>
  <si>
    <t>PRENESSA tabl 30x8 mg   PHNK</t>
  </si>
  <si>
    <t>PRENESA Q-tab 30x4 mg   KRKA</t>
  </si>
  <si>
    <t>PRENESA Q-tab 30x8 mg   KRKA</t>
  </si>
  <si>
    <t>C09AA05</t>
  </si>
  <si>
    <t>AMPRIL tabl 28x1,25 mg      SL.M</t>
  </si>
  <si>
    <t>AMPRIL tabl 28x2,5 mg       SL.M</t>
  </si>
  <si>
    <t>AMPRIL tabl 28x5 mg        SL.M</t>
  </si>
  <si>
    <t>AMPRIL tabl 28x10 mg       SL.M</t>
  </si>
  <si>
    <t>PRILINDA tabl 28x2,5 mg      HEM</t>
  </si>
  <si>
    <t>PRILINDA tabl 28x5 mg       HEM</t>
  </si>
  <si>
    <t>RAMIPRIL PHARMAS tabl 28x2,5 mg   PHS</t>
  </si>
  <si>
    <t>RAMIPRIL PHARMAS tabl 28x5 mg      PHS</t>
  </si>
  <si>
    <t>RAMITENS tabl 28x2,5 mg      PHSW</t>
  </si>
  <si>
    <t>TRITACE tabl 28x2,5 mg       S.AV</t>
  </si>
  <si>
    <t>TRITACE tabl 28x5 mg        S.AV</t>
  </si>
  <si>
    <t>TRITACE tabl 28x10mg        S.AV</t>
  </si>
  <si>
    <t>VIVACE tabl 28x1,25 mg       ZDR</t>
  </si>
  <si>
    <t>VIVACE tabl 28x2,5 mg        ZDR</t>
  </si>
  <si>
    <t>VIVACE tabl 28x5 mg        ZDR</t>
  </si>
  <si>
    <t>VIVACE tabl 28x10 mg       ZDR</t>
  </si>
  <si>
    <t>C09AA06</t>
  </si>
  <si>
    <t>HEMOKVIN film tabl 20x10mg     HEM</t>
  </si>
  <si>
    <t>HEMOKVIN film tabl 20x20mg     HEM</t>
  </si>
  <si>
    <t>C09AA08</t>
  </si>
  <si>
    <t>PRILAZID film tabl 30x2,5mg     GAL</t>
  </si>
  <si>
    <t>PRILAZID film tabl 30x5 mg      GAL</t>
  </si>
  <si>
    <t>ZOBOX film tabl 30x2,5mg      HEM</t>
  </si>
  <si>
    <t>ZOBOX film tabl 30x5 mg       HEM</t>
  </si>
  <si>
    <t>INHIBACE film tabl 28x2,5 mg     HROŠ</t>
  </si>
  <si>
    <t>INHIBACE film tabl 28x5 mg      HROŠ</t>
  </si>
  <si>
    <t>C09AA09</t>
  </si>
  <si>
    <t>FOSINOPRIL-TEVA tabl 30x10mg     TEVA</t>
  </si>
  <si>
    <t>FOSINOPRIL-TEVA tabl 30x20mg     TEVA</t>
  </si>
  <si>
    <t>C09AA10</t>
  </si>
  <si>
    <t>TRANDOLAPRIL PHARMAS kaps 28x0,5 mg   PHS</t>
  </si>
  <si>
    <t>TRANDOLAPRIL PHARMAS kaps 28x2 mg   PHS</t>
  </si>
  <si>
    <t>TRANDOLAPRIL PHARMAS kaps 28x4 mg   PHS</t>
  </si>
  <si>
    <t>C09AA15</t>
  </si>
  <si>
    <t>ZOFECARD  tabl 28x30 mg     MENA</t>
  </si>
  <si>
    <t>C09BA02</t>
  </si>
  <si>
    <t>PRILENAP H tabl 20x(10+25)mg     HEM</t>
  </si>
  <si>
    <t>PRILENAP H tabl 30x(10+25)mg     HEM</t>
  </si>
  <si>
    <t>PRILENAP HL tabl 20x(10+12,5)mg     HEM</t>
  </si>
  <si>
    <t>PRILENAP HL tabl 30x(10+12,5)mg     HEM</t>
  </si>
  <si>
    <t>ENALAPRIL HCT 30(20+12,5)mg     ZDR</t>
  </si>
  <si>
    <t>ENALAPRIL HCT 30(20+6)mg      ZDR</t>
  </si>
  <si>
    <t>ENAP H tabl 20x(10+25)mg     PHNK</t>
  </si>
  <si>
    <t>ENAP HL  tabl 20x(10+12,5)mg     PHNK</t>
  </si>
  <si>
    <t>ENAP HL 20 tabl 20x(20+12,5)mg     PHNK</t>
  </si>
  <si>
    <t>ENAP HL 20 tabl 30x(20+12,5)mg     PHNK</t>
  </si>
  <si>
    <t>ENATENS PLUS tabl 20(20+12,5)mg  PHSW</t>
  </si>
  <si>
    <t>ENATENS PLUS tabl 30(20+12,5)mg  PHSW</t>
  </si>
  <si>
    <t>C09BA03</t>
  </si>
  <si>
    <t>IRUZID tabl 30x(10+12,5)mg       BEL</t>
  </si>
  <si>
    <t>IRUZID tabl 30x(20+25) mg       BEL</t>
  </si>
  <si>
    <t>LIZOPRIL H tabl 20x(10+12,5)mg      B.LE</t>
  </si>
  <si>
    <t>LIZOPRIL H tabl 20x(20+12,5)mg      B.LE</t>
  </si>
  <si>
    <t>SKOPRIL PLUS tab 30x(20x12,5)mg     ALK</t>
  </si>
  <si>
    <t>C09BA04</t>
  </si>
  <si>
    <t>CO PRENESA tabl 30x(2+0,625)mg     PHNK</t>
  </si>
  <si>
    <t>CO PRENESA tabl 30x(4+1,25)mg     PHNK</t>
  </si>
  <si>
    <t>PREXANIL COMBI tab30x(5+1,25)mg     SERV</t>
  </si>
  <si>
    <t>PERIGARD PLUS tabl 30x(4+1,25)mg   PHSW</t>
  </si>
  <si>
    <t>C09BA05</t>
  </si>
  <si>
    <t>AMPRIL HD tabl 28x(5+25)mg     PHAK</t>
  </si>
  <si>
    <t>AMPRIL HL tabl 28x(2,5+12,5)mg     PHAK</t>
  </si>
  <si>
    <t>TRITACE COMP LS tab 28x(2,5+12,5)mg     S.AV</t>
  </si>
  <si>
    <t>TRITACE COMP tabl 28x(5+25)mg      S.AV</t>
  </si>
  <si>
    <t>VIVACE PLUS tabl 28x(5+25)mg      ZDR</t>
  </si>
  <si>
    <t>VIVACE PLUS L tabl 28x(2,5+12,5)mg     ZDR</t>
  </si>
  <si>
    <t>PRILINDA PLUS tabl 28x(2,5+12,5)mg   HEM</t>
  </si>
  <si>
    <t>PRILINDA PLUS tabl 28x(5+25)mg   HEM</t>
  </si>
  <si>
    <t>C09BA06</t>
  </si>
  <si>
    <t>HEMOKVIN PLUS film tab20x(20+12,5)mg     HEM</t>
  </si>
  <si>
    <t>KVINAPRIL/HIDROHLORTIAZID 28(20+12,5)    TEVA</t>
  </si>
  <si>
    <t>C09BA08</t>
  </si>
  <si>
    <t>PRILAZID PLUS tabl 30x(5+12,5)mg    GALR</t>
  </si>
  <si>
    <t>INHIBACE PLUS film tab28x(5+12,5)mg    HROŠ</t>
  </si>
  <si>
    <t>C09BA09</t>
  </si>
  <si>
    <t>MONOPRIL PLUS tab 28x(20+12,5)mg    PHSW</t>
  </si>
  <si>
    <t>C09BB03</t>
  </si>
  <si>
    <t>LISONORM tabl 30x(10+5)mg     G.RI</t>
  </si>
  <si>
    <t>LISONORM FORTE tabl 30x(20+10)mg     G.RI</t>
  </si>
  <si>
    <t>C09BB04</t>
  </si>
  <si>
    <t>LISONORM  tabl 30x(20+5)mg     G.RI</t>
  </si>
  <si>
    <t>PREXANOR tabl 30x(5+5)mg      SERV</t>
  </si>
  <si>
    <t>PREXANOR tabl 30x(5+10)mg      SERV</t>
  </si>
  <si>
    <t>PREXANOR tabl 30x(10+5)mg      SERV</t>
  </si>
  <si>
    <t>PREXANOR tabl 30x(10+10)mg     SERV</t>
  </si>
  <si>
    <t>C09BB05</t>
  </si>
  <si>
    <t>TRIAPIN tabl 28x(5mg+5mg)      CHIN</t>
  </si>
  <si>
    <t>TRIAPIN MITE tabl 28x(2.5+2.5)mg    CHIN</t>
  </si>
  <si>
    <t>C09CA01</t>
  </si>
  <si>
    <t>ERYNORM film tabl 28x100 mg      HEM</t>
  </si>
  <si>
    <t>ERYNORM film tabl 28x50 mg       HEM</t>
  </si>
  <si>
    <t>LOSAR film tabl 30x50 mg      GAL</t>
  </si>
  <si>
    <t>LOSARTAN PHARMAS film tabl 28x50 mg  PHS</t>
  </si>
  <si>
    <t>LOTAR film tabl 30x100 mg      ALKS</t>
  </si>
  <si>
    <t>LOTAR film tabl 30x50 mg       ALKS</t>
  </si>
  <si>
    <t>RASOLTAN film tabl 28x50 mg      ZDR</t>
  </si>
  <si>
    <t>RASOLTAN film tabl 30x100 mg      ZDR</t>
  </si>
  <si>
    <t>LORISTA film tabl 28x50 mg    PHAK</t>
  </si>
  <si>
    <t>AVELOSARTAN film tabl 30x50 mg   AVE</t>
  </si>
  <si>
    <t>LOSARTIC film tabl 28x50 mg   PLI</t>
  </si>
  <si>
    <t>C09CA03</t>
  </si>
  <si>
    <t>VALSACOR film tabl 28x160 mg      KRKA</t>
  </si>
  <si>
    <t>VALSACOR film tabl 28x80 mg      KRKA</t>
  </si>
  <si>
    <t>VALSACOR film tabl 28x320 mg      PHNK</t>
  </si>
  <si>
    <t>TENIVAL film tabl 28x160 mg    PHN</t>
  </si>
  <si>
    <t>TENIVAL film tabl 28x80 mg    PHN</t>
  </si>
  <si>
    <t>VALSARTAN SANDOZ tab 28x160mg      NOVA</t>
  </si>
  <si>
    <t>VALSARTAN SANDOZ tab 28x80mg     NOVA</t>
  </si>
  <si>
    <t>YANIDA film tabl 28x160 mg  HEM</t>
  </si>
  <si>
    <t>YANIDA film tabl 28x80 mg  HEM</t>
  </si>
  <si>
    <t>C09CA04</t>
  </si>
  <si>
    <t>IRBENIDA film tabl 30x150 mg     HEM</t>
  </si>
  <si>
    <t>IRBENIDA film tabl 30x300 mg     HEM</t>
  </si>
  <si>
    <t>C09CA07</t>
  </si>
  <si>
    <t>MICARDIS tabl 28x40 mg     BRG</t>
  </si>
  <si>
    <t>MICARDIS tabl 28x80 mg     BRG</t>
  </si>
  <si>
    <t>TELMITENS tabl 30x40 mg   PHSW</t>
  </si>
  <si>
    <t>TELMITENS tabl 30x80 mg   PHSW</t>
  </si>
  <si>
    <t>TELMIKOR tabl 30x40 mg   ZDR</t>
  </si>
  <si>
    <t>TELMIKOR tabl 30x80 mg   ZDR</t>
  </si>
  <si>
    <t>TOLURA tabl 28x40 mg    SLMK</t>
  </si>
  <si>
    <t>TOLURA tabl 28x80 mg    SLMK</t>
  </si>
  <si>
    <t>TELSIDAN film tabl 28x40 mg    ALV</t>
  </si>
  <si>
    <t>TELSIDAN film tabl 28x80 mg    ALV</t>
  </si>
  <si>
    <t>C09DA01</t>
  </si>
  <si>
    <t>ERYNORM PLUS 28x(50+12,5)mg    HEM</t>
  </si>
  <si>
    <t>LOSAR PLUS tab 30x(50+12,5)mg    GAL</t>
  </si>
  <si>
    <t>LORISTA H tab 28x(50+12,5)mg  PHAK</t>
  </si>
  <si>
    <t>LORISTA HD tab 28x(100+25)mg  PHAK</t>
  </si>
  <si>
    <t>LOSARTIC PLUS film tabl 28x(50+12,5)mg  PLI</t>
  </si>
  <si>
    <t>C09DA03</t>
  </si>
  <si>
    <t>VALSACOMBI tab 28x(160+12,5)mg   PHAK</t>
  </si>
  <si>
    <t>VALSACOMBI tab 28x(160+25)mg    PHAK</t>
  </si>
  <si>
    <t>VALSACOMBI tab 28x(80+12,5)mg  PHAK</t>
  </si>
  <si>
    <t>VALSARTAN HCT SAND.28x(80+12,5)mg     NOVA</t>
  </si>
  <si>
    <t>VALSARTAN HCT SAND.28x(160+12,5)mg     NOVA</t>
  </si>
  <si>
    <t>VALSARTAN HCT SAND.28x(160+25)mg     NOVA</t>
  </si>
  <si>
    <t>TENIVAL PLUS film tabl 28x(80+12,5)mg  PHA</t>
  </si>
  <si>
    <t>TENIVAL PLUS film tabl 28x(160+12,5)mg  PHA</t>
  </si>
  <si>
    <t>TENIVAL PLUS film tabl 28x(160+25)mg  PHA</t>
  </si>
  <si>
    <t>YANIDA PLUS film tabl 28x(80+12,5)mg  HEM</t>
  </si>
  <si>
    <t>YANIDA PLUS film tabl 28x(160+12,5)mg  HEM</t>
  </si>
  <si>
    <t>YANIDA PLUS film tabl 28x(160+25)mg  HEM</t>
  </si>
  <si>
    <t>C09DA04</t>
  </si>
  <si>
    <t>IRBENIDA PLUS film tab 30(150+12,5)mg     HEM</t>
  </si>
  <si>
    <t>IRBENIDA PLUS film tab 30(300+12,5)mg     HEM</t>
  </si>
  <si>
    <t>C09DA07</t>
  </si>
  <si>
    <t>MICARDIS PLUS tab 28x(80+12,5)mg     BRG</t>
  </si>
  <si>
    <t>TOLUCOMBI tabl 28x(80+12,5)mg    KRKA</t>
  </si>
  <si>
    <t>TOLUCOMBI tabl 28x(80+25)mg    KRKA</t>
  </si>
  <si>
    <t>TOLUCOMBI tabl 28x(40+12,5)mg    KRKA</t>
  </si>
  <si>
    <t>C10AA01</t>
  </si>
  <si>
    <t>CHOLIPAM film tabl 20x10 mg     HEM</t>
  </si>
  <si>
    <t>CHOLIPAM film tabl 20x20 mg     HEM</t>
  </si>
  <si>
    <t>CHOLIPAM film tabl 30x20 mg     HEM</t>
  </si>
  <si>
    <t>CHOLIPAM film tabl 30x10 mg     HEM</t>
  </si>
  <si>
    <t>HOLLESTA film tabl 30x10 mg     ALKS</t>
  </si>
  <si>
    <t>HOLLESTA film tabl 30x20 mg     ALKS</t>
  </si>
  <si>
    <t>HOLLESTA film tabl 30x40 mg     ALKS</t>
  </si>
  <si>
    <t>SIMVASTATIN film tabl 28x10mg     PHS</t>
  </si>
  <si>
    <t>SIMVASTATIN film tabl 28x20mg     PHS</t>
  </si>
  <si>
    <t>VASILIP film tabl 28x10 mg      SL.M</t>
  </si>
  <si>
    <t>VASILIP film tabl 28x20 mg       SL.M</t>
  </si>
  <si>
    <t>VASILIP film tabl 28x40 mg       SL.M</t>
  </si>
  <si>
    <t>ZOCOR film tabl 28x10 mg       MSD</t>
  </si>
  <si>
    <t>ZOCOR film tabl 28x20 mg       MSD</t>
  </si>
  <si>
    <t>ZOCOR film tabl 28x40 mg       MSD</t>
  </si>
  <si>
    <t>C10AA03</t>
  </si>
  <si>
    <t>PRALIP tabl 30x20 mg       LEK</t>
  </si>
  <si>
    <t>PRALIP tabl 30x40 mg       LEK</t>
  </si>
  <si>
    <t>PRAVACOR tabl 30x20 mg       PHSW</t>
  </si>
  <si>
    <t>PRAVACOR tabl 30x40 mg       PHSW</t>
  </si>
  <si>
    <t>PRAVAPRES tabl 30x20 mg     SOPH</t>
  </si>
  <si>
    <t>C10AA05</t>
  </si>
  <si>
    <t>ATACOR film tabl 30x10 mg       ZDR</t>
  </si>
  <si>
    <t>ATACOR film tabl 30x20 mg       ZDR</t>
  </si>
  <si>
    <t>ATACOR film tabl 30x40 mg       ZDR</t>
  </si>
  <si>
    <t>ATOLIP film tabl 30x10 mg        GAL</t>
  </si>
  <si>
    <t>ATOLIP film tabl 30x20 mg        GAL</t>
  </si>
  <si>
    <t>ATORIS film tabl 30x10 mg       SL.M</t>
  </si>
  <si>
    <t>ATORIS film tabl 30x20 mg       SL.M</t>
  </si>
  <si>
    <t>ATORIS film tabl 30x40 mg       SL.M</t>
  </si>
  <si>
    <t>ATORVASTATIN film tabl 30x10mg     PHS</t>
  </si>
  <si>
    <t>ATORVASTATIN film tabl 30x20mg     PHS</t>
  </si>
  <si>
    <t>TOREZ film tabl 30x10 mg    ALK</t>
  </si>
  <si>
    <t>TOREZ film tabl 30x20 mg    ALK</t>
  </si>
  <si>
    <t>TOREZ film tabl 30x40 mg    ALK</t>
  </si>
  <si>
    <t>TOREZ film tabl 30x80 mg    ALK</t>
  </si>
  <si>
    <t>DISLIPAT film tabl 30x10 mg       MUNO</t>
  </si>
  <si>
    <t>DISLIPAT film tabl 30x20 mg       MUNO</t>
  </si>
  <si>
    <t>HIPOLIP film tabl 30x10 mg      HEM</t>
  </si>
  <si>
    <t>HIPOLIP film tabl 30x20 mg      HEM</t>
  </si>
  <si>
    <t>HIPOLIP film tabl 30x40 mg      HEM</t>
  </si>
  <si>
    <t>HIPOLIP film tabl 30x80 mg      HEM</t>
  </si>
  <si>
    <t>SORTIS film tabl 30x10 mg       PFI</t>
  </si>
  <si>
    <t>SORTIS tabl film 30x20 mg       PFI</t>
  </si>
  <si>
    <t>SORTIS film tabl 30x40 mg       PFI</t>
  </si>
  <si>
    <t>SORTIS film tabl 30x80 mg       PFI</t>
  </si>
  <si>
    <t>TULIP film tabl 30x10 mg       UFAS</t>
  </si>
  <si>
    <t>TULIP film tabl 30x20 mg       UFAS</t>
  </si>
  <si>
    <t>C10AA07</t>
  </si>
  <si>
    <t>ROXERA film tabl 28x5 mg      SL.M.</t>
  </si>
  <si>
    <t>ROXERA film tabl 28x10 mg      SL.M.</t>
  </si>
  <si>
    <t>ROXERA film tabl 28x20 mg      SL.M.</t>
  </si>
  <si>
    <t>ROXERA film tabl 28x40 mg      SL.M.</t>
  </si>
  <si>
    <t>ROSUHOL film tabl 30x10 mg      PHSW</t>
  </si>
  <si>
    <t>ROSUHOL film tabl 30x20 mg      PHSW</t>
  </si>
  <si>
    <t>ROVESTA film tabl 28x10 mg      PHN</t>
  </si>
  <si>
    <t>ROVESTA film tabl 28x20 mg      PHN</t>
  </si>
  <si>
    <t>ROVESTA film tabl 28x40 mg      PHN</t>
  </si>
  <si>
    <t>C10AA08</t>
  </si>
  <si>
    <t>ROSACTA film tabl 30x5 mg     ZDR</t>
  </si>
  <si>
    <t>C10AA09</t>
  </si>
  <si>
    <t>ROSACTA film tabl 30x10 mg     ZDR</t>
  </si>
  <si>
    <t>C10AA10</t>
  </si>
  <si>
    <t>ROSACTA film tabl 30x20 mg     ZDR</t>
  </si>
  <si>
    <t>ROSACTA film tabl 30x40 mg     ZDR</t>
  </si>
  <si>
    <t>C10AA11</t>
  </si>
  <si>
    <t>MERTENIL film tabl 30x10 mg    GEDR</t>
  </si>
  <si>
    <t>C10AA12</t>
  </si>
  <si>
    <t>MERTENIL film tabl 30x20 mg    GEDR</t>
  </si>
  <si>
    <t>C10AB05</t>
  </si>
  <si>
    <t xml:space="preserve">ZYGLIP tabl 30x145 mg     ALK </t>
  </si>
  <si>
    <t>C10AB08</t>
  </si>
  <si>
    <t>LIPANOR kaps 30x100 mg      SNF</t>
  </si>
  <si>
    <t>D01AC02</t>
  </si>
  <si>
    <t>DAKTANOL krem 2% 30 g     GAL</t>
  </si>
  <si>
    <t>D05AX05</t>
  </si>
  <si>
    <t>ZORAC gel 15 g 0,05%        PIER</t>
  </si>
  <si>
    <t>ZORAC gel 15 g 0,1%        PIER</t>
  </si>
  <si>
    <t>D05BB02</t>
  </si>
  <si>
    <t>NEOTIGASON kaps 100x10 mg     CEN</t>
  </si>
  <si>
    <t>NEOTIGASON kaps 30x25 mg     CEN</t>
  </si>
  <si>
    <t>D06AX01</t>
  </si>
  <si>
    <t>D06AX07</t>
  </si>
  <si>
    <t>GENTAMICIN mast (0,1%) 15 g    GAL</t>
  </si>
  <si>
    <t>D06BA01</t>
  </si>
  <si>
    <t>SANADERM krem (1%) 50 g     ZDR</t>
  </si>
  <si>
    <t>D06BB03</t>
  </si>
  <si>
    <t>ACIKLOVIR krem (5%) 5 g      ZDR</t>
  </si>
  <si>
    <t>ACIKLOVIR mast (5%) 5 g    UNIO</t>
  </si>
  <si>
    <t>D07AA02</t>
  </si>
  <si>
    <t>HYDROCORTISON mast (2,5%) 5 g   GAL</t>
  </si>
  <si>
    <t>D07AB10</t>
  </si>
  <si>
    <t>AFLODERM krem 20 g(0,05%)     BEL</t>
  </si>
  <si>
    <t>AFLODERM mast 20 g(0,05%)     BEL</t>
  </si>
  <si>
    <t>D07AC04</t>
  </si>
  <si>
    <t>SINODERM mast (0,025%) 15 g    GAL</t>
  </si>
  <si>
    <t>SINODERM krem (0,025%) 15 g    GAL</t>
  </si>
  <si>
    <t>SINODERM gel (0,025%) 30 g       GAL</t>
  </si>
  <si>
    <t>D07AC13</t>
  </si>
  <si>
    <t>ELOCOM mast 15 g (0,01%)     SCHP</t>
  </si>
  <si>
    <t>ELOCOM krem 15 g (0,1%)      SCHP</t>
  </si>
  <si>
    <t>D07CC02</t>
  </si>
  <si>
    <t>SINODERM N mast 15 g      GAL</t>
  </si>
  <si>
    <t>SINODERM N krem 15 g      GAL</t>
  </si>
  <si>
    <t>D09AA02</t>
  </si>
  <si>
    <t>STANICID gaza 10x30 mg    HEM</t>
  </si>
  <si>
    <t>D10BA01</t>
  </si>
  <si>
    <t>ROACCUTANE kaps 30x10 mg     HROŠ</t>
  </si>
  <si>
    <t>D11AH02</t>
  </si>
  <si>
    <t>ELIDEL krem (1%) 15 g     NOVA</t>
  </si>
  <si>
    <t>G01AA51</t>
  </si>
  <si>
    <t>G01AF01</t>
  </si>
  <si>
    <t>ORVAGIL vag tabl 10x500 mg    GAL</t>
  </si>
  <si>
    <t>G01AF04</t>
  </si>
  <si>
    <t>GINO DAKTANOL vag 7x200 mg    GAL</t>
  </si>
  <si>
    <t>G01AF12</t>
  </si>
  <si>
    <t>LOMEXIN vag kaps 1x600 mg    CAT</t>
  </si>
  <si>
    <t>G02AB01</t>
  </si>
  <si>
    <t>METHYLERGOMETRIN kapi 10 ml   HEM</t>
  </si>
  <si>
    <t>G02CB04</t>
  </si>
  <si>
    <t>NORPROLAC tabl  (6tabl)    FERR</t>
  </si>
  <si>
    <t>NORPROLAC tabl  30x75 mcg    FERR</t>
  </si>
  <si>
    <t>G03AA07</t>
  </si>
  <si>
    <t>LEGRAVAN tabl 21x(0,15+0,03)mg   GAL</t>
  </si>
  <si>
    <t>G03AA09</t>
  </si>
  <si>
    <t>MERCILON tabl 21x(0,15+0,02)mg   ORG</t>
  </si>
  <si>
    <t>NOVYNETTE film tabl 21x(0,15+0,02)mg   G.RI</t>
  </si>
  <si>
    <t>G03AA10</t>
  </si>
  <si>
    <t>LINDYNETTE 20 tab 21x(75+20)mcg   G.RI</t>
  </si>
  <si>
    <t>G03AA12</t>
  </si>
  <si>
    <t>MIDIANA film tabl 21x(3+0,03)mg   G.RI</t>
  </si>
  <si>
    <t>YASMIN tabl 21x(3+0,03)mg      BSCH</t>
  </si>
  <si>
    <t>YAZ film tabl 28x(3+0,02)mg      SCH</t>
  </si>
  <si>
    <t>G03BA03</t>
  </si>
  <si>
    <t>G03CX01</t>
  </si>
  <si>
    <t>LIVIAL tabl 28x2,5 mg    ORG</t>
  </si>
  <si>
    <t>G03DA04</t>
  </si>
  <si>
    <t>UTROGESTAN kaps m. 14x200mg    BES</t>
  </si>
  <si>
    <t>UTROGESTAN kaps m. 30x100mg    BES</t>
  </si>
  <si>
    <t>G03DB01</t>
  </si>
  <si>
    <t>DUPHASTON film tabl 20x10 mg   ABB</t>
  </si>
  <si>
    <t>G03FA17</t>
  </si>
  <si>
    <t>ANGELIQ film tabl 28x(2+1)mg    BSCH</t>
  </si>
  <si>
    <t>G03FB01</t>
  </si>
  <si>
    <t>CYCLO-PROGYNOVA draž  21kom    SCH</t>
  </si>
  <si>
    <t>G03HA01</t>
  </si>
  <si>
    <t>ANDROCUR tabl 50x50 mg     DELPH</t>
  </si>
  <si>
    <t>G03HB01</t>
  </si>
  <si>
    <t>CLIMEN tabl 21x(1+2)mg     DELPH</t>
  </si>
  <si>
    <t>DIANE 35 draž 21(2+0,035)mg     BSCH</t>
  </si>
  <si>
    <t>G04BD07</t>
  </si>
  <si>
    <t>DETRUSITOL film tabl 28x2 mg    PFI</t>
  </si>
  <si>
    <t>G04BD08</t>
  </si>
  <si>
    <t>VESICARE film tabl 30x5 mg     AST</t>
  </si>
  <si>
    <t>VESICARE film tabl 30x10 mg    AST</t>
  </si>
  <si>
    <t>G04CA02</t>
  </si>
  <si>
    <t>BETAMSAL kaps mod 30x0,4 mg     HEM</t>
  </si>
  <si>
    <t>TAMSOL kaps prod 30x0,4 mg      PHSW</t>
  </si>
  <si>
    <t>TAMSULOSIN PHARMAS kaps mod.30x0,4mg  PHS</t>
  </si>
  <si>
    <t>OMSAL kaps prod 30x0,4 mg    GED</t>
  </si>
  <si>
    <t>TAMSUDIL kaps mod 30x0,4 mg   SYN</t>
  </si>
  <si>
    <t>G04CB01</t>
  </si>
  <si>
    <t>PROSCAR film tabl 28x5 mg       MSD</t>
  </si>
  <si>
    <t>ZERLON film tabl 30x5 mg      HEM</t>
  </si>
  <si>
    <t>BENEPROST film tabl 30x5 mg    IIS</t>
  </si>
  <si>
    <t>FINASTERID PHARMAS tab 28x5mg     PHS</t>
  </si>
  <si>
    <t>FINASTERID Teva film tab 28x5mg   TEV</t>
  </si>
  <si>
    <t>FINASTERID SANDOZ film tab 30x5mg   LEK</t>
  </si>
  <si>
    <t>G04CB02</t>
  </si>
  <si>
    <t>AVODART kaps 30x0,5 mg     GSK</t>
  </si>
  <si>
    <t>DUTAPROST kaps 30x0,5 mg   ALV</t>
  </si>
  <si>
    <t>H01AC01</t>
  </si>
  <si>
    <t>.0044244</t>
  </si>
  <si>
    <t>GENOTROPIN inj(uložak) 5x1ml(12mg/ml)     PFI</t>
  </si>
  <si>
    <t>.0044243</t>
  </si>
  <si>
    <t>GENOTROPIN inj(uložak) 1x1ml(12mg/ml)     PFI</t>
  </si>
  <si>
    <t>.0044241</t>
  </si>
  <si>
    <t>GENOTROPIN inj(uložak) 5x1ml(5,3mg/ml)     PFI</t>
  </si>
  <si>
    <t>.0044308</t>
  </si>
  <si>
    <t>NORDITROPIN NordiLet(pen) 1x10mg     NOV</t>
  </si>
  <si>
    <t>.0044309</t>
  </si>
  <si>
    <t>NORDITROPIN NordiLet(pen) 1x15mg     NOV</t>
  </si>
  <si>
    <t>H01BA02</t>
  </si>
  <si>
    <t>MINIRIN nas.sp.5ml(10mcg/d)    FERR</t>
  </si>
  <si>
    <t>MINIRIN tabl 30x0,2 mg     FERR</t>
  </si>
  <si>
    <t>H02AB02</t>
  </si>
  <si>
    <t>DEXASON tabl 50x0,5 mg     GAL</t>
  </si>
  <si>
    <t>H02AB04</t>
  </si>
  <si>
    <t>NIRYPAN tabl 20x8 mg      J.RE</t>
  </si>
  <si>
    <t>H02AB07</t>
  </si>
  <si>
    <t>PRONISON tabl 20x20 mg      GAL</t>
  </si>
  <si>
    <t>H03AA01</t>
  </si>
  <si>
    <t>EUTHYROX tabl 50x25 mcg     MERCK</t>
  </si>
  <si>
    <t>H03BA02</t>
  </si>
  <si>
    <t>PROPILTIOURACIL tabl 20x50mg    ALK</t>
  </si>
  <si>
    <t>PROPILTIOURACIL tabl 45x100mg    ALK</t>
  </si>
  <si>
    <t>H03BB02</t>
  </si>
  <si>
    <t>THYROZOL film tabl 20x5 mg     MERCK</t>
  </si>
  <si>
    <t>THYROZOL film tabl 20x10 mg     MERCK</t>
  </si>
  <si>
    <t>THYROZOL film tabl 20x20 mg     MERCK</t>
  </si>
  <si>
    <t>TIASTAT tabl 20x20 mg     B.LE</t>
  </si>
  <si>
    <t>H04AA01</t>
  </si>
  <si>
    <t>.0341340</t>
  </si>
  <si>
    <t>GLUCAGEN HypoKit inj 1x1mg/ml    NOV</t>
  </si>
  <si>
    <t>H05AA02</t>
  </si>
  <si>
    <t>.0040240</t>
  </si>
  <si>
    <t>FORTEO inj 3ml(28dx20mcg/80mcl    LILLY</t>
  </si>
  <si>
    <t>J01AA02</t>
  </si>
  <si>
    <t>DOKSICIKLIN kaps 5x100 mg     HEM</t>
  </si>
  <si>
    <t>DOVICIN kaps 5x100 mg     GAL</t>
  </si>
  <si>
    <t>J01CA04</t>
  </si>
  <si>
    <t>AMOKSICILIN kaps 16x250 mg     HEM</t>
  </si>
  <si>
    <t>AMOKSICILIN kaps 16x500 mg      HEM</t>
  </si>
  <si>
    <t>OSPAMOX susp 500mg/5ml 60ml     SAN</t>
  </si>
  <si>
    <t>OSPAMOX DT tabl/sus 14x1000mg    SAN</t>
  </si>
  <si>
    <t>OSPAMOX DT tabl/sus 14x500mg     SAN</t>
  </si>
  <si>
    <t>SINACILIN baby sus100ml(250mg/5ml )  GAL</t>
  </si>
  <si>
    <t>SINACILLIN sir100ml(250mg/5ml      GAL</t>
  </si>
  <si>
    <t>SINACILLIN kaps 16x250 mg     GAL</t>
  </si>
  <si>
    <t>SINACILLIN kaps 16x500 mg      GAL</t>
  </si>
  <si>
    <t>J01CE02</t>
  </si>
  <si>
    <t>CLIACIL sir 150ml(0,3Mij/5ml     J.RE</t>
  </si>
  <si>
    <t>CLIACIL tabl 20x1,2 Mij      J.RE</t>
  </si>
  <si>
    <t>CLIACIL tabl 20x600000 ij      J.RE</t>
  </si>
  <si>
    <t>J01CR02</t>
  </si>
  <si>
    <t>AMOKSIKLAV tabl 15x(500+125)mg     LEK</t>
  </si>
  <si>
    <t>AMOKSIKLAV LEK 2X tab 10x(875+125)mg     LEK</t>
  </si>
  <si>
    <t>AMOKSIKLAV LEK 2X tab 10x(500+125)mg     LEK</t>
  </si>
  <si>
    <t>AMOKSIKLAV LEK 2X sus70ml(400+57)mg     LEK</t>
  </si>
  <si>
    <t>AUGMENTIN sus70ml(400+57)mg /5ml   SKB</t>
  </si>
  <si>
    <t>AUGMENTIN tabl 14x(875+125)mg     SKB</t>
  </si>
  <si>
    <t>KLAVOBEL film tabl 14x(500+125)mg  BEL</t>
  </si>
  <si>
    <t>KLAVOBEL BID film tabl 14x(875+125)mg  BEL</t>
  </si>
  <si>
    <t>PANKLAV tabl 15x(250+125) mg     HEM</t>
  </si>
  <si>
    <t>PANKLAV tabl 20x(500+125) mg     HEM</t>
  </si>
  <si>
    <t>PANKLAV 2X susp 140ml(400+57)mg     HEM</t>
  </si>
  <si>
    <t>PANKLAV 2X susp 70 ml(400+57)mg     HEM</t>
  </si>
  <si>
    <t>PANKLAV 2X tab 14x(875+125)mg     HEM</t>
  </si>
  <si>
    <t>PANKLAV sus 100ml(125+31,25mg     HEM</t>
  </si>
  <si>
    <t>PANKLAV sus 100ml(250+62,5)mg     HEM</t>
  </si>
  <si>
    <t>J01DB01</t>
  </si>
  <si>
    <t>CEFALEKSIN sir 100ml(250mg/5ml    HEM</t>
  </si>
  <si>
    <t>CEFALEKSIN kaps 16x250 mg     HEM</t>
  </si>
  <si>
    <t>CEFALEKSIN kaps 16x500 mg     HEM</t>
  </si>
  <si>
    <t>CEFALEKSIN ALKALOID  kaps 16x500 mg ALK</t>
  </si>
  <si>
    <t>CEFALEKSIN ALKALOID  sus 100ml(250mg/5ml) ALK</t>
  </si>
  <si>
    <t>PALITREX sir 100ml(250mg/5ml)     GAL</t>
  </si>
  <si>
    <t>J01DC02</t>
  </si>
  <si>
    <t>CEROXIM tabl 10x500 mg        MUNO</t>
  </si>
  <si>
    <t>XORIMAX susp 70ml(125mg/5ml)   SAN</t>
  </si>
  <si>
    <t>J01DC10</t>
  </si>
  <si>
    <t>CEFZIL susp 60ml (250mg/5ml)    CORD</t>
  </si>
  <si>
    <t>CEFZIL tabl 10x500 mg     CORD</t>
  </si>
  <si>
    <t>J01DD08</t>
  </si>
  <si>
    <t>PANCEF sirup 60ml(100mg/5ml)    ALK</t>
  </si>
  <si>
    <t>PANCEF sirup 100ml(100mg/5ml)    ALK</t>
  </si>
  <si>
    <t>PANCEF film tabl 10x400 mg      ALK</t>
  </si>
  <si>
    <t>PANCEF film tabl 5x400 mg      ALK</t>
  </si>
  <si>
    <t>CEFEXIN film tabl 10x400 mg    PLI</t>
  </si>
  <si>
    <t>J01DD13</t>
  </si>
  <si>
    <t xml:space="preserve">TRIDOX susp 64,8g(40mg/5ml)     ALK </t>
  </si>
  <si>
    <t>TRIDOX film tabl 10x100 mg     ALK</t>
  </si>
  <si>
    <t>TRIDOX film tabl 10x200 mg     ALK</t>
  </si>
  <si>
    <t>J01EE01</t>
  </si>
  <si>
    <t>BACTRIM sir 100ml(240mg/5ml)    GALR</t>
  </si>
  <si>
    <t>BACTRIM tabl 20x480 mg     GALR</t>
  </si>
  <si>
    <t>J01FA01</t>
  </si>
  <si>
    <t>ERITROMICIN film tabl 20x250 mg     HEM</t>
  </si>
  <si>
    <t>ERITROMICIN tabl 20x500 mg      HEM</t>
  </si>
  <si>
    <t>J01FA03</t>
  </si>
  <si>
    <t>MACROPEN sus 115ml(175mg/5ml)    KRKA</t>
  </si>
  <si>
    <t>MACROPEN film tabl 16x400 mg    KRKA</t>
  </si>
  <si>
    <t>J01FA06</t>
  </si>
  <si>
    <t>ROXIMISAN tabl 10x150 mg     SL.M</t>
  </si>
  <si>
    <t>J01FA09</t>
  </si>
  <si>
    <t>FROMILID film tab 14x500 mg       SL.M</t>
  </si>
  <si>
    <t>FROMILID UNO tabl 14x500 mg      SL.M</t>
  </si>
  <si>
    <t>FROMILID UNO tabl  7x500 mg       SL.M</t>
  </si>
  <si>
    <t>KLACID MR film tabl 7x500 mg       ABB</t>
  </si>
  <si>
    <t>KLACID film tabl 14x500 mg       ABB</t>
  </si>
  <si>
    <t>KLACID gran/sus 60 ml(125mg/5ml)   ABB</t>
  </si>
  <si>
    <t>ZYMBAKTAR film tabl 14x250 mg     HEM</t>
  </si>
  <si>
    <t>ZYMBAKTAR film tabl 14x500 mg     HEM</t>
  </si>
  <si>
    <t>KLARITROMICIN film tabl 14x500 mg   PHS</t>
  </si>
  <si>
    <t>J01FA10</t>
  </si>
  <si>
    <t>AZITROMICIN SANDOZsusp20ml(100mg/5ml)    SAN</t>
  </si>
  <si>
    <t>AZITROMICIN SANDOZsusp20ml(200mg/5ml)    SAN</t>
  </si>
  <si>
    <t>HEMOMYCIN sus 20ml(100mg/5ml)     HEM</t>
  </si>
  <si>
    <t>HEMOMYCIN sus 20ml(200mg/5ml)     HEM</t>
  </si>
  <si>
    <t>HEMOMYCIN sus 30ml(200mg/5ml)     HEM</t>
  </si>
  <si>
    <t>HEMOMYCIN kaps 6x250 mg       HEM</t>
  </si>
  <si>
    <t>HEMOMYCIN film tabl 3x500 mg     HEM</t>
  </si>
  <si>
    <t>SUMAMED kaps 6x250 mg      PLI</t>
  </si>
  <si>
    <t>SUMAMED film tabl 3x500mg      PLI</t>
  </si>
  <si>
    <t>SUMAMED FORTE sus 15ml(200mg/5ml)    PLI</t>
  </si>
  <si>
    <t>SUMAMED susp 20ml(100mg/5ml)     PLI</t>
  </si>
  <si>
    <t>SUMAMED 1200susp 30ml(200mg/5ml)     PLI</t>
  </si>
  <si>
    <t>SUMAMED 1200susXL 37,5ml( 200mg/5ml)    PLI</t>
  </si>
  <si>
    <t>SUMAMED film tabl 6x125mg      PLI</t>
  </si>
  <si>
    <t>ZMAX susp 60 ml (2g/60ml)     PFI</t>
  </si>
  <si>
    <t>AZIBIOT film tabl 3x500 mg     SL.M</t>
  </si>
  <si>
    <t>AZITROMICIN PHARMAS film tab 6x250 mg PHS</t>
  </si>
  <si>
    <t>AZITROMICIN PHARMAS film tab 3x500 mg PHS</t>
  </si>
  <si>
    <t>J01FF01</t>
  </si>
  <si>
    <t>CLINDAMYCIN-MIP tab 12x300mg    CHE</t>
  </si>
  <si>
    <t>CLINDAMICIN-MIP tab 12x600mg    CHE</t>
  </si>
  <si>
    <t>CLINDAMICIN-MIP tab 30x600mg    CHE</t>
  </si>
  <si>
    <t>J01MA01</t>
  </si>
  <si>
    <t>VISIREN tabl 10x200 mg     UNIO</t>
  </si>
  <si>
    <t>J01MA02</t>
  </si>
  <si>
    <t>CIPROCINAL film tabl 10x250 mg     ZDR</t>
  </si>
  <si>
    <t>CIPROCINAL film tabl 10x500 mg      ZDR</t>
  </si>
  <si>
    <t>CITERAL film tabl 10x250 mg      ALKS</t>
  </si>
  <si>
    <t>CITERAL film tabl 10x500 mg      ALKS</t>
  </si>
  <si>
    <t>MAROCEN film tabl 10x250 mg      HEM</t>
  </si>
  <si>
    <t>MAROCEN film tabl 10x500 mg      HEM</t>
  </si>
  <si>
    <t>CIPROFLOXACIN film tabl 10x250 mg    ALV</t>
  </si>
  <si>
    <t>CIPROFLOXACIN film tabl 10x500 mg    ALV</t>
  </si>
  <si>
    <t>CIPRINOL film tabl 10x250 mg  PHNK</t>
  </si>
  <si>
    <t>CIPRINOL film tabl 10x750 mg  PHNK</t>
  </si>
  <si>
    <t>J01MA03</t>
  </si>
  <si>
    <t>CIPRINOL film tabl 10x500 mg  PHNK</t>
  </si>
  <si>
    <t>J01MA06</t>
  </si>
  <si>
    <t>URICIN film tabl 20x400 mg     SL.M</t>
  </si>
  <si>
    <t>J01MA12</t>
  </si>
  <si>
    <t>LEVOMAX film tabl 10x500 mg     PHSW</t>
  </si>
  <si>
    <t>LOFOCIN film tabl 10x250 mg      PHA</t>
  </si>
  <si>
    <t>LOFOCIN film tabl 10x500 mg      PHA</t>
  </si>
  <si>
    <t>FORTECA film tabl 10x250 mg     HEM</t>
  </si>
  <si>
    <t>FORTECA film tabl 10x500 mg     HEM</t>
  </si>
  <si>
    <t>LEVOXA film tabl 10x500 mg     ZDR</t>
  </si>
  <si>
    <t>LEVOXA film tabl 10x250 mg     ZDR</t>
  </si>
  <si>
    <t>LEVOKSACIN film tabl 10x250 mg  IIS</t>
  </si>
  <si>
    <t>LEVOKSACIN film tabl 10x500 mg  IIS</t>
  </si>
  <si>
    <t>ALVOLAMID T film tab 10x250 mg    ALV</t>
  </si>
  <si>
    <t>ALVOLAMID T film tab 10x500 mg    ALV</t>
  </si>
  <si>
    <t>J01MB04</t>
  </si>
  <si>
    <t>PIPEGAL kaps 20x200 mg      GAL</t>
  </si>
  <si>
    <t>PIPEM kaps 20x200 mg      HEM</t>
  </si>
  <si>
    <t>J02AB02</t>
  </si>
  <si>
    <t>MYCOSEB tabl 20x200 mg      HEM</t>
  </si>
  <si>
    <t>J02AC01</t>
  </si>
  <si>
    <t>DIFLUCAN kaps 7x50 mg       PFI</t>
  </si>
  <si>
    <t>FLUCONAL kaps 7x50 mg      HEM</t>
  </si>
  <si>
    <t>FLUCONAL kaps 1x150 mg      HEM</t>
  </si>
  <si>
    <t>FLUKOZOL kaps 7x50 mg   AVE</t>
  </si>
  <si>
    <t>FLUKOZOL kaps 1x150 mg   AVE</t>
  </si>
  <si>
    <t>J02AC02</t>
  </si>
  <si>
    <t>J04AB02</t>
  </si>
  <si>
    <t>RIFAMOR kaps 16x300 mg      GAL</t>
  </si>
  <si>
    <t>J05AB01</t>
  </si>
  <si>
    <t>ACIKLOVIR tabl 25x200 mg      ZDR</t>
  </si>
  <si>
    <t>J05AE..</t>
  </si>
  <si>
    <t>ALUVIA film tab 120x(200+50)mg    ABBV</t>
  </si>
  <si>
    <t>J05AE01</t>
  </si>
  <si>
    <t>INVIRASE film tab 120x500mg     HROŠ</t>
  </si>
  <si>
    <t>J05AE03</t>
  </si>
  <si>
    <t>NORVIR film tabl 30x100 mg      ABB</t>
  </si>
  <si>
    <t>J05AF05</t>
  </si>
  <si>
    <t>EPIVIR film tabl 60x150 mg     GSK</t>
  </si>
  <si>
    <t>ZEFFIX film tabl 28x100 mg     GSK</t>
  </si>
  <si>
    <t>J05AF06</t>
  </si>
  <si>
    <t>ZIAGEN film tabl 60x300 mg    GLAX</t>
  </si>
  <si>
    <t>J05AG01</t>
  </si>
  <si>
    <t>VIRAMUNE tabl 60x200 mg     BRG</t>
  </si>
  <si>
    <t>J05AG03</t>
  </si>
  <si>
    <t>STOCRIN film tabl 30x600 mg    MSD</t>
  </si>
  <si>
    <t>J05AR01</t>
  </si>
  <si>
    <t>COMBIVIR tabl 60x(300+150)mg    GSK</t>
  </si>
  <si>
    <t>J05AR02</t>
  </si>
  <si>
    <t>KIVEXA film tbl 30x(600+300)mg    GLAX</t>
  </si>
  <si>
    <t>J05AX08</t>
  </si>
  <si>
    <t>ISENTRESS film tabl 60x400 mg  MSD</t>
  </si>
  <si>
    <t>L01CB01</t>
  </si>
  <si>
    <t>LASTET CAP.50 kaps 20x50 mg    NIPP</t>
  </si>
  <si>
    <t>LASTET CAP.25 kaps 40x25 mg    NIPP</t>
  </si>
  <si>
    <t>L01XX05</t>
  </si>
  <si>
    <t>LITALIR kaps 100x500 mg     CORD</t>
  </si>
  <si>
    <t>L01XX11</t>
  </si>
  <si>
    <t>ESTRACYT kaps 100x140 mg    PFI</t>
  </si>
  <si>
    <t>L02AB01</t>
  </si>
  <si>
    <t>MEGACE tabl 30x160 mg      BMS</t>
  </si>
  <si>
    <t>MEGACE susp 240 ml (40mg/ml)     BMS</t>
  </si>
  <si>
    <t>O TENTIKA sir 240ml (40mg/ml    VIPH</t>
  </si>
  <si>
    <t>L02BA01</t>
  </si>
  <si>
    <t>NOLVADEX film tabl 30x10 mg    AZEN</t>
  </si>
  <si>
    <t>TAMOKSIFEN tabl 30x10 mg      ALV</t>
  </si>
  <si>
    <t>TAMOKSIFEN SANDOZ film tabl 30x10 mg SAL</t>
  </si>
  <si>
    <t>TAMOKSIFEN SANDOZ film tabl 30x20 mg SAL</t>
  </si>
  <si>
    <t>L02BB01</t>
  </si>
  <si>
    <t>FLUTASIN tabl 90x250 mg     SIN</t>
  </si>
  <si>
    <t>L02BB03</t>
  </si>
  <si>
    <t>BICADEX film tabl 28x50 mg     PHSW</t>
  </si>
  <si>
    <t>BIKALUTAMID PLIVA film tabl 28x50 mg   PLI</t>
  </si>
  <si>
    <t>BELANTIS film tabl 30x50 mg   STA</t>
  </si>
  <si>
    <t>L02BG03</t>
  </si>
  <si>
    <t>ARIMIDEX film tabl 28x1 mg     AZEN</t>
  </si>
  <si>
    <t>TRASOLETTE film tabl 28x1 mg   PHSW</t>
  </si>
  <si>
    <t>AREMED film tabl 28x 1 mg     ALV</t>
  </si>
  <si>
    <t>ALTRAVESA film tabl 28x1 mg   CELL</t>
  </si>
  <si>
    <t>L02BG04</t>
  </si>
  <si>
    <t>FEMARA film tabl 30x2,5 mg      NOVA</t>
  </si>
  <si>
    <t>FEMOZOL film tabl 30x2,5 mg     PHSW</t>
  </si>
  <si>
    <t>LETROZOLE MEDICO UNO film tabl 28x2,5mg</t>
  </si>
  <si>
    <t>LEZRA film tabl 30x2,5 mg   ZDR</t>
  </si>
  <si>
    <t>SILETRIS film tabl 30x2,5 mg TECC</t>
  </si>
  <si>
    <t>AVOMIT film tabl 30x2,5 mg  TEVP</t>
  </si>
  <si>
    <t>L02BG06</t>
  </si>
  <si>
    <t>AROMASIN tabl 30x25 mg      PFI</t>
  </si>
  <si>
    <t>L04AA06</t>
  </si>
  <si>
    <t>CELLCEPT kaps 300x250 mg     HROŠ</t>
  </si>
  <si>
    <t>CELLCEPT kaps 150x500 mg     HROŠ</t>
  </si>
  <si>
    <t>MICOLAT kaps 300x250 mg   LEK</t>
  </si>
  <si>
    <t>MOFETAN kaps 30x250 mg   PHSW</t>
  </si>
  <si>
    <t>TRIXIN kaps 100x250 mg   PLI</t>
  </si>
  <si>
    <t>MYFORTIC tabl 120x360 mg      NOVA</t>
  </si>
  <si>
    <t>MYFORTIC tabl 120x180 mg      NOVA</t>
  </si>
  <si>
    <t>L04AA10</t>
  </si>
  <si>
    <t>RAPAMUNE film tabl 30x1 mg     WYEP</t>
  </si>
  <si>
    <t>L04AA13</t>
  </si>
  <si>
    <t>ARAVA film tabl 30x20 mg   AVE</t>
  </si>
  <si>
    <t>ARAVA film tabl 3x100 mg   AVE</t>
  </si>
  <si>
    <t>L04AA18</t>
  </si>
  <si>
    <t>CERTICAN tabl 60x0,25 mg     NOVA</t>
  </si>
  <si>
    <t>CERTICAN tabl 60x0,50 mg     NOVA</t>
  </si>
  <si>
    <t>L04AD01</t>
  </si>
  <si>
    <t>SANDIMMUN NEORAL rastv 50ml    NOVA</t>
  </si>
  <si>
    <t>SANDIMMUN NEORAL kaps 50x25mg    NOVA</t>
  </si>
  <si>
    <t>SANDIMMUN NEORAL kap 50x100mg    NOVA</t>
  </si>
  <si>
    <t>SANDIMMUN NEORAL kaps 50x50mg    NOVA</t>
  </si>
  <si>
    <t>L04AD02</t>
  </si>
  <si>
    <t>PROGRAF kaps 30x0,5 mg       ASTE</t>
  </si>
  <si>
    <t>L04AX01</t>
  </si>
  <si>
    <t>IMURAN tabl 100x50 mg      EXCE</t>
  </si>
  <si>
    <t>L04AX03</t>
  </si>
  <si>
    <t>METHOTREXAT tabl 50x2,5mg      EBE</t>
  </si>
  <si>
    <t>M01AE01</t>
  </si>
  <si>
    <t>BRUFEN sir 100ml (100mg/5ml)     ABB</t>
  </si>
  <si>
    <t>IBALGIN BABY sir 100ml(100mg/5ml)  ZEN</t>
  </si>
  <si>
    <t>NUROFEN sir/NARANDŽA 100 ml  RECK</t>
  </si>
  <si>
    <t>M03BX02</t>
  </si>
  <si>
    <t>SIRDALUD tabl 30x4 mg      NOVA</t>
  </si>
  <si>
    <t>TIZAX tabl 30x4 mg    PHSW</t>
  </si>
  <si>
    <t>M03BX04</t>
  </si>
  <si>
    <t>MYDOCALM film tabl 30x150mg     G.RI</t>
  </si>
  <si>
    <t>M03BX07</t>
  </si>
  <si>
    <t>TETRAZEPAM-MIP tabl 20x50 mg     CHE</t>
  </si>
  <si>
    <t>M04AA01</t>
  </si>
  <si>
    <t>ALOPURINOL tabl 40x100 mg      HEM</t>
  </si>
  <si>
    <t>M05BA04</t>
  </si>
  <si>
    <t>ALEFOSS tabl 4x70 mg       PHA</t>
  </si>
  <si>
    <t>ALEFOSS tabl 8x70 mg       PHA</t>
  </si>
  <si>
    <t>BONAP tabl 4x70 mg       HEM</t>
  </si>
  <si>
    <t>FOROSA film tabl 4x70 mg    UFA</t>
  </si>
  <si>
    <t>M05BA06</t>
  </si>
  <si>
    <t>ALVODRONIC folm tabl 1x150mg    ALV</t>
  </si>
  <si>
    <t>IBANDRONAT PHARMAS film tabl 1x150 mg</t>
  </si>
  <si>
    <t>BONNEDRA film tabl 1x150 mg   TEV</t>
  </si>
  <si>
    <t>M05BB03</t>
  </si>
  <si>
    <t>FOSAVANCE tabl 4x(70+5600)     MSD</t>
  </si>
  <si>
    <t>N02AA01</t>
  </si>
  <si>
    <t>ORAMORPH sir 100ml(10mg/5ml)     MOLT</t>
  </si>
  <si>
    <t>ORAMORPH kapi 20ml (20mg/ml)     MOLT</t>
  </si>
  <si>
    <t>ORAMORPH sol 20x5ml(10mg/5ml     MOLT</t>
  </si>
  <si>
    <t>ORAMORPH sol 20x5ml(30mg/5ml     MOLT</t>
  </si>
  <si>
    <t>N02AA03</t>
  </si>
  <si>
    <t>JURNISTA tabl 14x16 mg      JANS</t>
  </si>
  <si>
    <t>JURNISTA tabl 14x8 mg      JANS</t>
  </si>
  <si>
    <t>N02AB03</t>
  </si>
  <si>
    <t>DUROGESIC tts  5x100 mcg/h     JANS</t>
  </si>
  <si>
    <t>DUROGESIC tts  5x25 mcg/h      JANS</t>
  </si>
  <si>
    <t>DUROGESIC tts  5x50 mcg/h      JANS</t>
  </si>
  <si>
    <t>DUROGESIC tts  5x75 mcg/h      JANS</t>
  </si>
  <si>
    <t>FENTANYL SANDOZ MAT 5x25mcg/h   HEX</t>
  </si>
  <si>
    <t>FENTANYL SANDOZ MAT 5x50mcg/h   HEX</t>
  </si>
  <si>
    <t>FENTANYL SANDOZ MAT 5x100mcg/h   HEX</t>
  </si>
  <si>
    <t>VICTANYL tr.flast. 5x100mcg/h    ACT</t>
  </si>
  <si>
    <t>VICTANYL tr.flast. 5x25mcg/h     ACT</t>
  </si>
  <si>
    <t>VICTANYL tr.flast. 5x50mcg/h     ACT</t>
  </si>
  <si>
    <t>VICTANYL tr.flast. 5x75mcg/h     ACT</t>
  </si>
  <si>
    <t>N02AX02</t>
  </si>
  <si>
    <t>TRAMAFLASH disp.tabl 20x50mg    PHSW</t>
  </si>
  <si>
    <t>TRAMAFORT tabl/prod 20x100 mg     PHSW</t>
  </si>
  <si>
    <t>TRAMAFORT tabl/prod20x150 mg     PHSW</t>
  </si>
  <si>
    <t>TRODON  tabl prod.osl.10x100mg     HEM</t>
  </si>
  <si>
    <t>TRODON kaps 20x50mg     HEM</t>
  </si>
  <si>
    <t>N02BE01</t>
  </si>
  <si>
    <t>PANATERM sir 125ml(120mg/5ml)    SOPH</t>
  </si>
  <si>
    <t>PARACETAMOL sir 100ml(120mg/5ml)   GAL</t>
  </si>
  <si>
    <t>N02CC01</t>
  </si>
  <si>
    <t>IMIGRAN film tabl 2x50 mg     GSK</t>
  </si>
  <si>
    <t>N03AA02</t>
  </si>
  <si>
    <t>PHENOBARBITON tabl 30x100 mg     HEM</t>
  </si>
  <si>
    <t>PHENOBARBITON tabl 30x15 mg     HEM</t>
  </si>
  <si>
    <t>N03AD01</t>
  </si>
  <si>
    <t>SUXINUTIN sir 200ml(250mg/5ml)    FAM</t>
  </si>
  <si>
    <t>N03AE01</t>
  </si>
  <si>
    <t>RIVOTRIL tabl 30x2 mg     GAL</t>
  </si>
  <si>
    <t>N03AF01</t>
  </si>
  <si>
    <t>GALEPSIN tabl 50x200 mg     GAL</t>
  </si>
  <si>
    <t>KARBAPIN tabl 50x200 mg     HEM</t>
  </si>
  <si>
    <t>TEGRETOL sir 250ml(100mg/5ml)     NOVA</t>
  </si>
  <si>
    <t>TEGRETOL CR tabl 30x400 mg      NOVA</t>
  </si>
  <si>
    <t>CARBAMAZEPINE-RETARD tabl 30x400 mg ALV</t>
  </si>
  <si>
    <t>N03AG01</t>
  </si>
  <si>
    <t>EFTIL tabl/prod.os.  30 kom     HEM</t>
  </si>
  <si>
    <t>EFTIL sir 150ml(5,746g/100ml)     HEM</t>
  </si>
  <si>
    <t>VALPROIX tabl/prod.os. 30 kom   PHSW</t>
  </si>
  <si>
    <t>N03AX09</t>
  </si>
  <si>
    <t>LAMAL tabl 30x100 mg       ALKS</t>
  </si>
  <si>
    <t>LAMAL tabl 30x25 mg        ALKS</t>
  </si>
  <si>
    <t>LAMAL tabl 30x50 mg        ALKS</t>
  </si>
  <si>
    <t>LAMECT tabl 30x100 mg      PHSW</t>
  </si>
  <si>
    <t>LAMECT tabl 30x25 mg       PHSW</t>
  </si>
  <si>
    <t>LAMECT tabl 30x50 mg       PHSW</t>
  </si>
  <si>
    <t>LAMICTAL tabl 30x100 mg       GSK</t>
  </si>
  <si>
    <t>LAMICTAL tabl 30x25 mg        GSK</t>
  </si>
  <si>
    <t>LAMICTAL tabl 30x50 mg        GSK</t>
  </si>
  <si>
    <t>SOLABAN tabl oral.sus.30x100mg     HEM</t>
  </si>
  <si>
    <t>SOLABAN tabl oral.sus.30x25mg     HEM</t>
  </si>
  <si>
    <t>SOLABAN tabl oral.sus.30x50mg     HEM</t>
  </si>
  <si>
    <t>N03AX11</t>
  </si>
  <si>
    <t>TOPAMAX tabl 28x100 mg      CILAG</t>
  </si>
  <si>
    <t>TOPAMAX tabl 28x25 mg      CILAG</t>
  </si>
  <si>
    <t>TOPAMAX tabl 28x50 mg      CILAG</t>
  </si>
  <si>
    <t>TIRAMAT film tabl 60x25 mg     BEL</t>
  </si>
  <si>
    <t>TIRAMAT film tabl 60x50 mg     BEL</t>
  </si>
  <si>
    <t>TIRAMAT film tabl 60x100 mg     BEL</t>
  </si>
  <si>
    <t>N03AX12</t>
  </si>
  <si>
    <t>KATENA kaps 50x300 mg      BEL</t>
  </si>
  <si>
    <t>N03AX14</t>
  </si>
  <si>
    <t>KEPPRA or.rast.300ml(100mg/ml)     NEXT</t>
  </si>
  <si>
    <t>KEPPRA film tabl 60x1000 mg      UCB</t>
  </si>
  <si>
    <t>KEPPRA film tabl 60x250 mg      UCB</t>
  </si>
  <si>
    <t>KEPPRA film tabl 60x500 mg      UCB</t>
  </si>
  <si>
    <t>EPILEV film tabl 60x250 mg     PHSW</t>
  </si>
  <si>
    <t>EPILEV film tabl 60x500 mg     PHSW</t>
  </si>
  <si>
    <t>EPILEV film tabl 60x1000 mg     PHSW</t>
  </si>
  <si>
    <t>TINALVO film tabl 60x250 mg    ALVO</t>
  </si>
  <si>
    <t>TINALVO film tabl 60x500 mg     ALVO</t>
  </si>
  <si>
    <t>TINALVO film tabl 60x1000 mg     ALVO</t>
  </si>
  <si>
    <t>LYVAM film tabl 60x750 mg     ALK</t>
  </si>
  <si>
    <t>ZANIDA film tabl 60x250 mg   HEM</t>
  </si>
  <si>
    <t>ZANIDA film tabl 60x500 mg   HEM</t>
  </si>
  <si>
    <t>ZANIDA film tabl 60x1000 mg   HEM</t>
  </si>
  <si>
    <t>LESEMOS film tabl 60x250 mg    ZDR</t>
  </si>
  <si>
    <t>LESEMOS film tabl 60x500 mg    ZDR</t>
  </si>
  <si>
    <t>LESEMOS film tabl 60x750 mg    ZDR</t>
  </si>
  <si>
    <t>LESEMOS film tabl 60x1000 mg    ZDR</t>
  </si>
  <si>
    <t>N03AX16</t>
  </si>
  <si>
    <t>LYRICA kaps 56x75 mg       PFI</t>
  </si>
  <si>
    <t>LYRICA kaps 56x300 mg       PFI</t>
  </si>
  <si>
    <t>EPICA kaps 56x75 mg  ZDR</t>
  </si>
  <si>
    <t>EPICA kaps 56x150 mg  ZDR</t>
  </si>
  <si>
    <t>EPICA kaps 56x300 mg  ZDR</t>
  </si>
  <si>
    <t>N04AA02</t>
  </si>
  <si>
    <t>MENDILEX tabl 50x2 mg      ALK</t>
  </si>
  <si>
    <t>N04BA02</t>
  </si>
  <si>
    <t>MADOPAR ROCHE HBS kap/pr.osl.30x(100+25)mg  HROŠ</t>
  </si>
  <si>
    <t>MADOPAR ROCHE tab 100x(200+50)mg    HROŠ</t>
  </si>
  <si>
    <t>MADOPAR tabl 100x(200+50)mg    GAL</t>
  </si>
  <si>
    <t>N04BB01</t>
  </si>
  <si>
    <t>PK MERZ tabl 30x100 mg     MERZ</t>
  </si>
  <si>
    <t>N04BC01</t>
  </si>
  <si>
    <t>BROMOKRIPTIN tabl 30x2,5 mg    ZDR</t>
  </si>
  <si>
    <t>N04BC04</t>
  </si>
  <si>
    <t>REQUIP MODUTAB tabl 28x2 mg    SKB</t>
  </si>
  <si>
    <t>REQUIP MODUTAB tabl 28x4 mg    SKB</t>
  </si>
  <si>
    <t>REQUIP MODUTAB tabl 28x8 mg    SKB</t>
  </si>
  <si>
    <t>REPIROL tabl prod/osl 30x2 mg   PHSW</t>
  </si>
  <si>
    <t>REPIROL tabl prod/osl 30x4 mg   PHSW</t>
  </si>
  <si>
    <t>REPIROL tabl prod/osl 30x8 mg   PHSW</t>
  </si>
  <si>
    <t>NYPERO film tabl 21x0,25 mg    ALK</t>
  </si>
  <si>
    <t>NYPERO film tabl 21x0,5 mg    ALK</t>
  </si>
  <si>
    <t>NYPERO film tabl 21x1 mg    ALK</t>
  </si>
  <si>
    <t>NYPERO film tabl 21x2 mg    ALK</t>
  </si>
  <si>
    <t>NYPERO film tabl 21x5 mg    ALK</t>
  </si>
  <si>
    <t>ROLPRYNA SR tabl prod 28x2 mg  PHNK</t>
  </si>
  <si>
    <t>ROLPRYNA SR tabl prod 28x4 mg  PHNK</t>
  </si>
  <si>
    <t>ROLPRYNA SR tabl prod 28x8 mg  PHNK</t>
  </si>
  <si>
    <t>N04BC05</t>
  </si>
  <si>
    <t>MIRAPEXIN tabl 10x0,375 mg     BRG</t>
  </si>
  <si>
    <t>MIRAPEXIN tabl 30x0,75 mg      BRG</t>
  </si>
  <si>
    <t>MIRAPEXIN tabl 30x0,25 mg      BRG</t>
  </si>
  <si>
    <t>MIRAPEXIN tabl 30x1 mg       BRG</t>
  </si>
  <si>
    <t>MIRAPEXIN tabl 30x1,5 mg      BRG</t>
  </si>
  <si>
    <t>MIRAPEXIN tabl 30x3 mg       BRG</t>
  </si>
  <si>
    <t>PANARAK tabl 30x0,18 mg      HEM</t>
  </si>
  <si>
    <t>PANARAK tabl 30x0,7 mg      HEM</t>
  </si>
  <si>
    <t>OPRYMEA tabl 30x0,18 mg    KRKA</t>
  </si>
  <si>
    <t>OPRYMEA tabl 30x0,7 mg    KRKA</t>
  </si>
  <si>
    <t>PRAMIPEKSOL PHARMAS tabl 30x0,18 mg PHS</t>
  </si>
  <si>
    <t>PRAMIPEKSOL PHARMAS tabl 30x0,7 mg PHS</t>
  </si>
  <si>
    <t>N04BD02</t>
  </si>
  <si>
    <t>AZILECT tabl 28x1 mg    TEVA</t>
  </si>
  <si>
    <t>N04BX02</t>
  </si>
  <si>
    <t>COMTAN film tabl 30x200mg     NOVA</t>
  </si>
  <si>
    <t>N05AA01</t>
  </si>
  <si>
    <t>LARGACTIL tabl 50x25 mg      GAL</t>
  </si>
  <si>
    <t>N05AB02</t>
  </si>
  <si>
    <t>METOTEN draž 25x1 mg       HEM</t>
  </si>
  <si>
    <t>METOTEN draž 25x5 mg       HEM</t>
  </si>
  <si>
    <t>N05AD01</t>
  </si>
  <si>
    <t>HALOPERIDOL tabl 30x10 mg     ZDR</t>
  </si>
  <si>
    <t>HALOPERIDOL tabl 30x10 mg     HEM</t>
  </si>
  <si>
    <t>N05AE04</t>
  </si>
  <si>
    <t xml:space="preserve">ZELDOX kaps 30x40 mg        PFI </t>
  </si>
  <si>
    <t xml:space="preserve">ZELDOX kaps 30x60 mg        PFI </t>
  </si>
  <si>
    <t xml:space="preserve">ZELDOX kaps 30x80 mg        PFI </t>
  </si>
  <si>
    <t>N05AF05</t>
  </si>
  <si>
    <t>CLOPIXOL film tabl 50x10 mg     LUN</t>
  </si>
  <si>
    <t>N05AH02</t>
  </si>
  <si>
    <t>CLOZAPIN SANDOZ tab 50x100mg     SAL</t>
  </si>
  <si>
    <t>CLOZAPIN SANDOZ tab 50x25 mg     SAL</t>
  </si>
  <si>
    <t>CLOZAPINE tabl 50x100 mg       RMD</t>
  </si>
  <si>
    <t>CLOZAPINE tabl 50x25 mg        RMD</t>
  </si>
  <si>
    <t>LEPONEX tabl 50x100 mg        NOVA</t>
  </si>
  <si>
    <t>LEPONEX tabl 50x25 mg        NOVA</t>
  </si>
  <si>
    <t>N05AH03</t>
  </si>
  <si>
    <t>ONZAPIN film tabl 28x5 mg      ZDR</t>
  </si>
  <si>
    <t>ONZAPIN film tabl 28x10 mg     ZDR</t>
  </si>
  <si>
    <t>ONZAPIN disp tabl 28x5 mg      ZDR</t>
  </si>
  <si>
    <t>ONZAPIN disp tabl 28x10 mg      ZDR</t>
  </si>
  <si>
    <t>SIZAP film tabl 30x10 mg      ALKS</t>
  </si>
  <si>
    <t>SIZAP film tabl 30x5 mg       ALKS</t>
  </si>
  <si>
    <t>TREANA film tabl 30x10 mg     HEM</t>
  </si>
  <si>
    <t>TREANA film tabl 30x5 mg      HEM</t>
  </si>
  <si>
    <t>TREANA disp.tabl 28x5 mg      HEM</t>
  </si>
  <si>
    <t>TREANA disp.tabl 28x10 mg      HEM</t>
  </si>
  <si>
    <t>ZALASTA tabl 28x5 mg   PHAK</t>
  </si>
  <si>
    <t>ZALASTA tabl 28x10 mg   PHAK</t>
  </si>
  <si>
    <t>ZALASTA Q disp tabl 28x5 mg  PHAK</t>
  </si>
  <si>
    <t>ZALASTA Q disp tabl 28x10 mg  PHAK</t>
  </si>
  <si>
    <t>ZALASTA Q disp tabl 28x15 mg  PHAK</t>
  </si>
  <si>
    <t>ZALASTA Q disp tabl 28x20 mg  PHAK</t>
  </si>
  <si>
    <t>OLPIN film tabl 30x5 mg   AVE</t>
  </si>
  <si>
    <t>OLPIN film tabl 30x10 mg   AVE</t>
  </si>
  <si>
    <t>N05AH04</t>
  </si>
  <si>
    <t>SEROQUEL  XR tab/prod 60x50mg     AZEN</t>
  </si>
  <si>
    <t>SEROQUEL  XR tab/prod 60x200mg    AZEN</t>
  </si>
  <si>
    <t>SEROQUEL  XR tab/prod 60x300mg    AZEN</t>
  </si>
  <si>
    <t>SEROQUEL  XR tab/prod 60x400mg    AZEN</t>
  </si>
  <si>
    <t>KVENTIAX film tabl 60x25 mg  PHNK</t>
  </si>
  <si>
    <t>KVENTIAX film tabl 60x100 mg  PHNK</t>
  </si>
  <si>
    <t>KVENTIAX film tabl 60x150 mg  PHNK</t>
  </si>
  <si>
    <t>KVENTIAX film tabl 60x200 mg  PHNK</t>
  </si>
  <si>
    <t>KVENTIAX film tabl 60x300 mg  PHNK</t>
  </si>
  <si>
    <t>KVENTIAPIN PHARMAS film tabl 60x25 mg  PHS</t>
  </si>
  <si>
    <t>KVENTIAPIN PHARMAS film tabl 60x100 mg  PHS</t>
  </si>
  <si>
    <t>KVENTIAPIN PHARMAS film tabl 60x200 mg  PHS</t>
  </si>
  <si>
    <t>ACTAWELL film tabl 60x25 mg    ZDR</t>
  </si>
  <si>
    <t>ACTAWELL film tabl 60x100 mg    ZDR</t>
  </si>
  <si>
    <t>ACTAWELL film tabl 60x150 mg    ZDR</t>
  </si>
  <si>
    <t>ACTAWELL film tabl 60x200 mg    ZDR</t>
  </si>
  <si>
    <t>ACTAWELL film tabl 60x300 mg    ZDR</t>
  </si>
  <si>
    <t>N05AX08</t>
  </si>
  <si>
    <t>RISPERIDON film tabl 20x1 mg     HEM</t>
  </si>
  <si>
    <t>RISPERIDON film tabl 20x2 mg     HEM</t>
  </si>
  <si>
    <t>RISPERIDON film tabl 20x3 mg     HEM</t>
  </si>
  <si>
    <t>RISPOLEPT rast 100ml(1mg/ml)    JANS</t>
  </si>
  <si>
    <t>RISPOLEPT rast 30 ml(1mg/ml)     JANS</t>
  </si>
  <si>
    <t>RISSET film tabl 20x1 mg     PLI</t>
  </si>
  <si>
    <t>RISSET film tabl 20x2 mg     PLI</t>
  </si>
  <si>
    <t>RISSET film tabl 20x3 mg     PLI</t>
  </si>
  <si>
    <t>RISPOLEPT film tabl 20x1 mg      JANS</t>
  </si>
  <si>
    <t>RISPOLEPT film tabl 20x2 mg      JANS</t>
  </si>
  <si>
    <t>RISPOLEPT film tabl 20x3 mg      JANS</t>
  </si>
  <si>
    <t>RISPOLEPT film tabl 20x4 mg      JANS</t>
  </si>
  <si>
    <t>RISSAR film tabl 20x1 mg       ALKS</t>
  </si>
  <si>
    <t>RISSAR film tabl 20x2 mg       ALKS</t>
  </si>
  <si>
    <t>RISSAR film tabl 20x3 mg       ALKS</t>
  </si>
  <si>
    <t>SPERIDAN film tabl 20x1 mg       ZDR</t>
  </si>
  <si>
    <t>SPERIDAN film tabl 20x2 mg       ZDR</t>
  </si>
  <si>
    <t>SPERIDAN film tabl 20x3 mg       ZDR</t>
  </si>
  <si>
    <t>AVERIDON film tabl 20x2 mg  AVE</t>
  </si>
  <si>
    <t>N05BA01</t>
  </si>
  <si>
    <t>DIAZEPAM rekt.r.5x5mg/2,5ml     APBG</t>
  </si>
  <si>
    <t>N05BA06</t>
  </si>
  <si>
    <t>LORAZEPAM tabl 20x2,5 mg     HEM</t>
  </si>
  <si>
    <t>LORAZEPAM tabl 30x1 mg      HEM</t>
  </si>
  <si>
    <t>N05BA08</t>
  </si>
  <si>
    <t>BROMAZEPAM tabl 20x6 mg       HEM</t>
  </si>
  <si>
    <t>BROMAZEPAM tabl 30x1,5 mg      HEM</t>
  </si>
  <si>
    <t>BROMAZEPAM tabl 30x3 mg       HEM</t>
  </si>
  <si>
    <t>LEXAURIN tabl 30x1,5 mg       KRKA</t>
  </si>
  <si>
    <t>LEXAURIN tabl 30x3 mg       KRKA</t>
  </si>
  <si>
    <t>LEXAURIN tabl 30x6 mg       KRKA</t>
  </si>
  <si>
    <t>LEXILIUM tabl 30x1,5 mg       ALK</t>
  </si>
  <si>
    <t>N05BA12</t>
  </si>
  <si>
    <t>KSALOL tabl 30x0,25 mg       GAL</t>
  </si>
  <si>
    <t>KSALOL tabl 30x0,5 mg       GAL</t>
  </si>
  <si>
    <t>KSALOL tabl 30x1 mg        GAL</t>
  </si>
  <si>
    <t>XANAX tabl 30x0,25 mg       PFI</t>
  </si>
  <si>
    <t>XANAX tabl 30x0,5 mg       PFI</t>
  </si>
  <si>
    <t>N05CD02</t>
  </si>
  <si>
    <t>CERSON tabl 10x5 mg       BEL</t>
  </si>
  <si>
    <t>NIPAM tabl 10x5 mg       B.LE</t>
  </si>
  <si>
    <t>N05CD08</t>
  </si>
  <si>
    <t>N05CF02</t>
  </si>
  <si>
    <t>BELBIEN film tabl 20x10 mg      HEM</t>
  </si>
  <si>
    <t>SANVAL film tabl 20x10mg      LEK</t>
  </si>
  <si>
    <t>SANVAL film tabl 20x5 mg       LEK</t>
  </si>
  <si>
    <t>STILNOX film tabl 20x10 mg       SNF</t>
  </si>
  <si>
    <t>LUNATA film tabl 20x5 mg     ALK</t>
  </si>
  <si>
    <t>LUNATA film tabl 20x10 mg     ALK</t>
  </si>
  <si>
    <t>N05CF03</t>
  </si>
  <si>
    <t>ZAN kaps 14x10 mg        BEL</t>
  </si>
  <si>
    <t>ZAN kaps 14x5 mg        BEL</t>
  </si>
  <si>
    <t>N06AA04</t>
  </si>
  <si>
    <t>ANAFRANIL draž 30x25 mg      NOVA</t>
  </si>
  <si>
    <t>N06AA09</t>
  </si>
  <si>
    <t>AMITRIPTYLINE film tab 100x10mg    RMD</t>
  </si>
  <si>
    <t>AMITRIPTYLINE film tab 30x25mg     RMD</t>
  </si>
  <si>
    <t>N06AA21</t>
  </si>
  <si>
    <t>MAPROTILIN tabl 30x25 mg     ZDR</t>
  </si>
  <si>
    <t>MAPROTILIN tabl 30x50 mg     ZDR</t>
  </si>
  <si>
    <t>N06AB03</t>
  </si>
  <si>
    <t>FLUSETIN film tabl 20x20 mg      B.LI</t>
  </si>
  <si>
    <t>N06AB04</t>
  </si>
  <si>
    <t>CITALEX film tabl 20x10 mg      ZDR</t>
  </si>
  <si>
    <t>CITALEX film tabl 20x20 mg      ZDR</t>
  </si>
  <si>
    <t>CITALEX film tabl 50x10 mg       ZDR</t>
  </si>
  <si>
    <t>N06AB05</t>
  </si>
  <si>
    <t>ACTAPAX film tabl 30x20 mg      ZDR</t>
  </si>
  <si>
    <t>PAROXETIN PHARMAS tab 30x20mg     PHS</t>
  </si>
  <si>
    <t>PAROXETIN PHARMAS tab 30x30mg     PHS</t>
  </si>
  <si>
    <t>PAROXETIN SANDOZ film tab 30x20mg   SAL</t>
  </si>
  <si>
    <t>SEROXAT film tabl 30x20mg      GLAX</t>
  </si>
  <si>
    <t>N06AB06</t>
  </si>
  <si>
    <t>ASENTRA film tabl 28x100 mg     SL.M</t>
  </si>
  <si>
    <t>ASENTRA film tabl 28x50 mg      SL.M</t>
  </si>
  <si>
    <t>SETALOFT film tabl 28x50 mg     ZDR</t>
  </si>
  <si>
    <t>SIDATA film tabl 28x100 mg      HEM</t>
  </si>
  <si>
    <t>SIDATA film tabl 28x50 mg       HEM</t>
  </si>
  <si>
    <t>TRAGAL film tabl 28x100 mg      GAL</t>
  </si>
  <si>
    <t>TRAGAL film tabl 28x50 mg       GAL</t>
  </si>
  <si>
    <t>ZOLOFT tabl film 28x100 mg       HPH</t>
  </si>
  <si>
    <t>ZOLOFT film tabl 28x50 mg       HPH</t>
  </si>
  <si>
    <t>N06AB10</t>
  </si>
  <si>
    <t>CIPRALEX film tabl 28x10 mg      LUN</t>
  </si>
  <si>
    <t>ELICEA film tabl 28x10 mg      KRKA</t>
  </si>
  <si>
    <t>ELICEA film tabl 28x5 mg      PHNK</t>
  </si>
  <si>
    <t>N06AG02</t>
  </si>
  <si>
    <t>AURORIX film tabl 60x150 mg   MEDA</t>
  </si>
  <si>
    <t>N06AX03</t>
  </si>
  <si>
    <t>TOLVON film tabl 30x30 mg     ORG</t>
  </si>
  <si>
    <t>N06AX05</t>
  </si>
  <si>
    <t>TRITTICO R tabl 20x150mg     ACRA</t>
  </si>
  <si>
    <t>N06AX11</t>
  </si>
  <si>
    <t>CALIXTA film tabl 30x30 mg      BEL</t>
  </si>
  <si>
    <t>REMERON film tabl 30x30 mg     ORG</t>
  </si>
  <si>
    <t>REMIRTA film tabl 30x30 mg     ZDR</t>
  </si>
  <si>
    <t>N06AX12</t>
  </si>
  <si>
    <t>WELLBUTRIN XR tab/mod 30x150mg    ASP</t>
  </si>
  <si>
    <t>WELLBUTRIN XR tab/mod 30x300mg    ASP</t>
  </si>
  <si>
    <t>N06AX14</t>
  </si>
  <si>
    <t>COAXIL tabl 30x12,5 mg      SERV</t>
  </si>
  <si>
    <t>N06AX16</t>
  </si>
  <si>
    <t>ALVENTA kaps/prod 28x150 mg     SL.M</t>
  </si>
  <si>
    <t>ALVENTA kaps/prod 28x75 mg     SL.M</t>
  </si>
  <si>
    <t>EFECTIN ER kaps/prod 28x150mg     PFI</t>
  </si>
  <si>
    <t>EFECTIN ER kaps/prod 28x75mg      PFI</t>
  </si>
  <si>
    <t>VELAHIBIN film tabl 28x37,5mg      ZDR</t>
  </si>
  <si>
    <t>VELAHIBIN film tabl 28x75 mg      ZDR</t>
  </si>
  <si>
    <t>VENLAX kaps/prod 30x150 mg     GAL</t>
  </si>
  <si>
    <t>VENLAX kaps/prod 30x37,5 mg     GAL</t>
  </si>
  <si>
    <t>VENLAX kaps/prod 30x75 mg     GAL</t>
  </si>
  <si>
    <t>VELAFAX  tabl 28x37,5 mg   PLI</t>
  </si>
  <si>
    <t>VELAFAX  tabl 28x75 mg   PLI</t>
  </si>
  <si>
    <t>N06BA04</t>
  </si>
  <si>
    <t>CONCERTA tabl 30x18 mg       JANS</t>
  </si>
  <si>
    <t>CONCERTA tabl 30x36 mg       JANS</t>
  </si>
  <si>
    <t>N06DA02</t>
  </si>
  <si>
    <t>ARICEPT film tabl 28x10 mg       PFI</t>
  </si>
  <si>
    <t>ARICEPT film tabl 28x5 mg       PFI</t>
  </si>
  <si>
    <t>TREGONA film tabl 28x10 mg     HEM</t>
  </si>
  <si>
    <t>TREGONA film tabl 28x5 mg     HEM</t>
  </si>
  <si>
    <t>YASNAL film tabl 28x10 mg     SL.M</t>
  </si>
  <si>
    <t>YASNAL film tabl 28x5 mg      SL.M</t>
  </si>
  <si>
    <t>YASNAL Q TAB disp tabl 28x10 mg   KRKA</t>
  </si>
  <si>
    <t>YASNAL Q TAB disp tabl 28x5 mg   KRKA</t>
  </si>
  <si>
    <t>DONEPEZIL ALVOGEN tab 28x10mg</t>
  </si>
  <si>
    <t>DONEPEZIL ALVOGEN tab 28x5mg</t>
  </si>
  <si>
    <t>N06DA03</t>
  </si>
  <si>
    <t>EXELON oral rast.120ml 2mg/ml     NOVA</t>
  </si>
  <si>
    <t>EXELON kaps 28x1,5 mg      NOVA</t>
  </si>
  <si>
    <t>EXELON kaps 28x3 mg       NOVA</t>
  </si>
  <si>
    <t>EXELON kaps 28x4,5 mg      NOVA</t>
  </si>
  <si>
    <t>EXELON kaps 28x6 mg       NOVA</t>
  </si>
  <si>
    <t>NIMVASTID kaps 28x1,5 mg    SLMK</t>
  </si>
  <si>
    <t>NIMVASTID kaps 28x3 mg    SLMK</t>
  </si>
  <si>
    <t>NIMVASTID kaps 28x4,5 mg    SLMK</t>
  </si>
  <si>
    <t>NIMVASTID kaps 28x6 mg    SLMK</t>
  </si>
  <si>
    <t>LESTIGMAL kaps 30x1,5 mg  ZDR</t>
  </si>
  <si>
    <t>LESTIGMAL kaps 30x3 mg  ZDR</t>
  </si>
  <si>
    <t>LESTIGMAL kaps 30x4,5 mg  ZDR</t>
  </si>
  <si>
    <t>LESTIGMAL kaps 30x6 mg  ZDR</t>
  </si>
  <si>
    <t>EXELON trd.fl.4,6mg/24h 30k      NOVA</t>
  </si>
  <si>
    <t>EXELON trd.fl.9,5mg/24h 30k      NOVA</t>
  </si>
  <si>
    <t>N06DX01</t>
  </si>
  <si>
    <t>EBIXA film tabl 28x10 mg       LUN</t>
  </si>
  <si>
    <t>EBIXA film tabl 56x10 mg       LUN</t>
  </si>
  <si>
    <t>EBIXA film tabl 28x20 mg         LUN</t>
  </si>
  <si>
    <t>MEMANTIN TEVA film tabl 30x10 mg     PLI</t>
  </si>
  <si>
    <t>MEMANDO film tabl 30x10 mg   SLMK</t>
  </si>
  <si>
    <t>MEMANDO film tabl 60x10 mg   SLMK</t>
  </si>
  <si>
    <t>MEMANDO film tabl 30x20 mg   SLMK</t>
  </si>
  <si>
    <t>NEMDATINE film tabl 28x10 mg   ZDR</t>
  </si>
  <si>
    <t>NEMDATINE film tabl 28x20 mg   ZDR</t>
  </si>
  <si>
    <t>N07AA02</t>
  </si>
  <si>
    <t>MESTINON draž 150x60 mg      ICNP</t>
  </si>
  <si>
    <t>N07BB01</t>
  </si>
  <si>
    <t>ESPERAL tabl 20x500 mg      SOF</t>
  </si>
  <si>
    <t>N07BB04</t>
  </si>
  <si>
    <t>NALTREXONE film tabl 7x50 mg   HPW</t>
  </si>
  <si>
    <t>NALTREXONE film tabl 28x50 mg   HPW</t>
  </si>
  <si>
    <t>N07BC01</t>
  </si>
  <si>
    <t>BUPRENORFIN ling 7x2 mg    ALK</t>
  </si>
  <si>
    <t>BUPRENORFIN ling 7x8 mg    ALK</t>
  </si>
  <si>
    <t>P01AB01</t>
  </si>
  <si>
    <t>ORVAGIL tabl 20x250 mg      GAL</t>
  </si>
  <si>
    <t>ORVAGIL tabl 20x400 mg      GAL</t>
  </si>
  <si>
    <t>ORVAGIL D film tabl 20x400 mg     GAL</t>
  </si>
  <si>
    <t>P02CA01</t>
  </si>
  <si>
    <t>SOLTRIK susp 30ml(100mg/5ml)    GAL</t>
  </si>
  <si>
    <t>R01AD01</t>
  </si>
  <si>
    <t>BECONASE nas.spr 200d(50mcg/d)    GWSK</t>
  </si>
  <si>
    <t>R01AD09</t>
  </si>
  <si>
    <t>NASONEX sprej za nos 140d (0,05%)    SCHP</t>
  </si>
  <si>
    <t>R01AD12</t>
  </si>
  <si>
    <t>AVAMYS spr.za nos 27,5mcg/d  GLAXW</t>
  </si>
  <si>
    <t>R03AC02</t>
  </si>
  <si>
    <t>SPALMOTIL rast 10ml(5mg/ml)   GAL</t>
  </si>
  <si>
    <t>VENTOLIN sprej 10ml(200doza)   GSKW</t>
  </si>
  <si>
    <t>R03AC12</t>
  </si>
  <si>
    <t>SEREVENT sprej 120d(25mcg/d)   HEMG</t>
  </si>
  <si>
    <t>R03AC13</t>
  </si>
  <si>
    <t>OXIS turbuhaler 4,5mcg/d  60d    AZEN</t>
  </si>
  <si>
    <t>OXIS turbuhaler 9mcg/d  60d     AZEN</t>
  </si>
  <si>
    <t>R03AK03</t>
  </si>
  <si>
    <t xml:space="preserve">BERODUAL ras.20ml(0,5mg+0,25mg/ml)   IDA </t>
  </si>
  <si>
    <t>BERODUAL N sprej 10ml(200d)     BRG</t>
  </si>
  <si>
    <t>R03AK06</t>
  </si>
  <si>
    <t>SERETIDE DISKUS 60x(100+50)mcg/d   GLAX</t>
  </si>
  <si>
    <t>SERETIDE DISKUS 60x(250+50)mcg/d   GLAX</t>
  </si>
  <si>
    <t>SERETIDE DISKUS 60x(500+50)mcg/d   GLAX</t>
  </si>
  <si>
    <t>R03AK07</t>
  </si>
  <si>
    <t>FOSTER inh 180d (100+6)mcg/d    CHI</t>
  </si>
  <si>
    <t>SYMBICORT turbuhaler 60d (320+9)mcg/d    AZEN</t>
  </si>
  <si>
    <t>SYMBICORT turbuhaler 60d(160+4,5)mcg/d   AZEN</t>
  </si>
  <si>
    <t>SYMBICORT turbuhaler 60d( 80+4,5)mcg/d    AZEN</t>
  </si>
  <si>
    <t>R03BA01</t>
  </si>
  <si>
    <t>BECLOFORTE spr 200d (250mcg/d)   HEMG</t>
  </si>
  <si>
    <t>R03BA02</t>
  </si>
  <si>
    <t>BUDELIN NOVOLIZER inh/ulož.200d(200mcg/d)    MEDA</t>
  </si>
  <si>
    <t>BUDELIN NOVOLIZER uložak 200d(200mcg/d)    MEDA</t>
  </si>
  <si>
    <t>PULMICORT turbuhaler 100d(200mcg/d)   AZEN</t>
  </si>
  <si>
    <t>PULMICORT turbuhaler 100d(400mcg/d)   AZEN</t>
  </si>
  <si>
    <t>PULMICORT sus/rasp amp 20x2ml(0,25mg/ml)    AZEN</t>
  </si>
  <si>
    <t>PULMICORT sus/rasp amp 20x2ml(0,5mg/ml)    AZEN</t>
  </si>
  <si>
    <t>R03BA05</t>
  </si>
  <si>
    <t>FLIXOTIDE aeros 120d(50mcg/d)   HEMG</t>
  </si>
  <si>
    <t>FLIXOTIDE aeros 60d(125mcg/d)   HEMG</t>
  </si>
  <si>
    <t>FLIXOTIDE aeros 60d(250mcg/d)   HEMG</t>
  </si>
  <si>
    <t>R03BA08</t>
  </si>
  <si>
    <t>ALVESCO 160 ras.za inh.60d(160mcg/d)   NYC</t>
  </si>
  <si>
    <t>ALVESCO  80 ras.za inh120d(80mcg/d)    NYC</t>
  </si>
  <si>
    <t>R03BB04</t>
  </si>
  <si>
    <t>SPIRIVA praš.za inh.kaps 30x18mcg     BOEH</t>
  </si>
  <si>
    <t>R03CC02</t>
  </si>
  <si>
    <t>SPALMOTIL sirup 200ml(2mg/5ml)   GAL</t>
  </si>
  <si>
    <t>SPALMOTIL tabl 60x2 mg    GAL</t>
  </si>
  <si>
    <t>R03DA04</t>
  </si>
  <si>
    <t>DUROFILIN RET kaps 40x125 mg    ZDR</t>
  </si>
  <si>
    <t>DUROFILIN RET kaps 40x250 mg    ZDR</t>
  </si>
  <si>
    <t>AMINOFILIN RETARD tabl/prod.osl.20x350mg  UNIO</t>
  </si>
  <si>
    <t>R03DC03</t>
  </si>
  <si>
    <t>SINGULAIR gran/kes  28x4 mg      MSD</t>
  </si>
  <si>
    <t>SINGULAIR tabl/žvak. 28x4mg      MSD</t>
  </si>
  <si>
    <t>SINGULAIR film tabl 28x10 mg      MSD</t>
  </si>
  <si>
    <t>SINGULAIR tabl/žvak. 28x5mg      MSD</t>
  </si>
  <si>
    <t xml:space="preserve">ALVOKAST tabl/žvak 28x4 mg      ALV </t>
  </si>
  <si>
    <t xml:space="preserve">ALVOKAST tabl/žvak 28x5 mg      ALV </t>
  </si>
  <si>
    <t xml:space="preserve">ALVOKAST film tabl 28x10 mg      ALV </t>
  </si>
  <si>
    <t>MONTELUKAST PHARMAS tb/žv 28x5mg    PHS</t>
  </si>
  <si>
    <t>MONTELUKAST PHARMAS tabl 28x10mg    PHS</t>
  </si>
  <si>
    <t>TELUKA tabl/zvak 28x4 mg    GAL</t>
  </si>
  <si>
    <t>TELUKA tabl/zvak 28x5 mg    GAL</t>
  </si>
  <si>
    <t>TELUKA film tabl 28x10 mg    GAL</t>
  </si>
  <si>
    <t>R03DX07</t>
  </si>
  <si>
    <t>DAXAS film tabl 30x500 mcg     NYC</t>
  </si>
  <si>
    <t>R05CB13</t>
  </si>
  <si>
    <t>PULMOZYME ras.za inh.6x2,5ml    HROŠ</t>
  </si>
  <si>
    <t>R06AX17</t>
  </si>
  <si>
    <t>GALITIFEN sirup 100ml(1mg/5ml)   GAL</t>
  </si>
  <si>
    <t>S01AA01</t>
  </si>
  <si>
    <t>CHLORAMPHENICOL mast 5 g (1%)    GAL</t>
  </si>
  <si>
    <t>HLORAMFENIKOL mast 5 g (1%)     ALK</t>
  </si>
  <si>
    <t>S01AA11</t>
  </si>
  <si>
    <t>GENTOKULIN kapi 10 ml  (0,3%)     HMM</t>
  </si>
  <si>
    <t>S01AA30</t>
  </si>
  <si>
    <t>ENBECIN mast 5g (500+3300)ij/g    GAL</t>
  </si>
  <si>
    <t>S01AD03</t>
  </si>
  <si>
    <t>ZOVIRAX mast 4,5 g  (3%)     GLAX</t>
  </si>
  <si>
    <t>S01AX11</t>
  </si>
  <si>
    <t>FLOXAL mast 3 g  (3mg/g)       DR.G</t>
  </si>
  <si>
    <t>S01AX13</t>
  </si>
  <si>
    <t>CITERAL kapi 5 ml (0,3%)      ALK</t>
  </si>
  <si>
    <t>MAROCEN kapi 5 ml (0,3%)      HMM</t>
  </si>
  <si>
    <t>S01BA02</t>
  </si>
  <si>
    <t>HYDROCORTISON mast 5g (1%)    GAL</t>
  </si>
  <si>
    <t>S01BC01</t>
  </si>
  <si>
    <t>INDOCOLLYRE kapi 5 ml(1mg/1ml)    DR.G</t>
  </si>
  <si>
    <t>S01BC03</t>
  </si>
  <si>
    <t>UNICLOPHEN kapi 10 ml (0,1%)    UNMP</t>
  </si>
  <si>
    <t>S01CA01</t>
  </si>
  <si>
    <t>DEXAMETHASON N kapi 10 ml    GAL</t>
  </si>
  <si>
    <t>NEODEKSACIN kapi 10 ml      HMM</t>
  </si>
  <si>
    <t>S01EA05</t>
  </si>
  <si>
    <t>ALPHAGAN kapi 5 ml (0,2%)      ALLE</t>
  </si>
  <si>
    <t>BRIMONAL kapi 10 ml (0,2%)     UNMP</t>
  </si>
  <si>
    <t>S01EB01</t>
  </si>
  <si>
    <t>MIOKARPIN kapi 10 ml (2%)      HMM</t>
  </si>
  <si>
    <t>S01EC03</t>
  </si>
  <si>
    <t>TRUSOPT kapi 5 ml (2%)     MSD</t>
  </si>
  <si>
    <t>ULOM kapi 5ml (2%)    TEVA</t>
  </si>
  <si>
    <t>OPTODROP kapi 5ml (20mg/ml)    RAF</t>
  </si>
  <si>
    <t>S01EC04</t>
  </si>
  <si>
    <t>AZOPT kapi 5 ml (1% )    ALC</t>
  </si>
  <si>
    <t>S01ED01</t>
  </si>
  <si>
    <t>GLAUMOL kapi 5 ml (0,5%)    GAL</t>
  </si>
  <si>
    <t>UNITIMOLOL kapi 10 ml (0,5%)    UNMP</t>
  </si>
  <si>
    <t>S01ED51</t>
  </si>
  <si>
    <t>COSOPT kapi 5ml (2%+0,5%)    MSD</t>
  </si>
  <si>
    <t>ULOM PLUS kapi za oči (20+5)mg/ml  PLI</t>
  </si>
  <si>
    <t>OPTODROP-CO kapi 5ml (20+5)mg/ml    RAF</t>
  </si>
  <si>
    <t>GANFORT kapi 3ml (5mg+300mcg)/ml  ALLE</t>
  </si>
  <si>
    <t>XALACOM kapi 2,5ml (5mg+50mcg)    PFI</t>
  </si>
  <si>
    <t>S01EE01</t>
  </si>
  <si>
    <t>XALATAN kapi 2,5 ml (0,005%)    PFI</t>
  </si>
  <si>
    <t>LANOPROGAL kapi 2,5 ml (50mcg/ml)   GAL</t>
  </si>
  <si>
    <t>VISUS kapi za oči 2,5 ml (50mcg/ml)   HEM</t>
  </si>
  <si>
    <t>UNILAT kapi za oči 2,5ml (50mcg/ml)  UNMP</t>
  </si>
  <si>
    <t>S01EE03</t>
  </si>
  <si>
    <t>LUMIGAN kapi 3 ml (0,01%)    ALLE</t>
  </si>
  <si>
    <t>S01EE04</t>
  </si>
  <si>
    <t>TRAVATAN kapi  2,5ml (40mcg/ml)    ALC</t>
  </si>
  <si>
    <t>S01EE05</t>
  </si>
  <si>
    <t>SAFLUTAN kapi,kont. 30x0,3ml    MSD</t>
  </si>
  <si>
    <t>V06DX..</t>
  </si>
  <si>
    <t>MIX B i MIX C brašno 1 kg    SCHA</t>
  </si>
  <si>
    <t>N003582</t>
  </si>
  <si>
    <t>NUTRIDRINK rastv.200ml(1,5kcal/ml)  NUTR</t>
  </si>
  <si>
    <t>1.1.2.  Планирани приходи од промета помагала која се издају на терет средстава здравственог осигурања за осигурана лица РФЗО I-XII 2015. године</t>
  </si>
  <si>
    <t>Планирани износ:</t>
  </si>
  <si>
    <t>НАЗИВ ПОМАГАЛА</t>
  </si>
  <si>
    <t>РЕАЛИЗАЦИЈА  I-XII 2014</t>
  </si>
  <si>
    <t>ПЛАН I-XII 2015</t>
  </si>
  <si>
    <t>% РЕАЛИЗАЦИЈЕ</t>
  </si>
  <si>
    <t>КОМАД</t>
  </si>
  <si>
    <t>ВРЕДНОСТ</t>
  </si>
  <si>
    <t>цена без ПДВ</t>
  </si>
  <si>
    <t xml:space="preserve">ВРЕДНОСТ </t>
  </si>
  <si>
    <t xml:space="preserve">                   ACCUCHEK Active (50kom)</t>
  </si>
  <si>
    <t xml:space="preserve">                   ACCUCHEK Performa (50kom)</t>
  </si>
  <si>
    <t xml:space="preserve">                   GlucoSure AutoCode (50kom)</t>
  </si>
  <si>
    <t xml:space="preserve">                   CONTOUR Plus(50kom)</t>
  </si>
  <si>
    <t xml:space="preserve">                   BIONIME(50kom)</t>
  </si>
  <si>
    <t xml:space="preserve">                   TRUEyou Blood Glucose(50kom)</t>
  </si>
  <si>
    <t>УКУПНА ВРЕДНОСТ:</t>
  </si>
  <si>
    <t>План набавке лекова са Листе који се издају и прописују на терет средстава РФЗО-а за 2015. годину</t>
  </si>
  <si>
    <t>Табела бр 5.</t>
  </si>
  <si>
    <t>2.2 План набавке помагала која се издају на терет средстава РФЗО-а за 2015. годину</t>
  </si>
  <si>
    <t>Табела бр. 6</t>
  </si>
  <si>
    <t>Табела бр. 2</t>
  </si>
  <si>
    <t>Укупан финансијски износ:</t>
  </si>
  <si>
    <t>Финансијски износ:</t>
  </si>
  <si>
    <t>Табела бр. 3</t>
  </si>
  <si>
    <t>Група лекова</t>
  </si>
  <si>
    <t xml:space="preserve">                                  Назив и врста</t>
  </si>
  <si>
    <t>Лекови који делују на ендокрине болести</t>
  </si>
  <si>
    <t>Лекови који делују на нервни систем</t>
  </si>
  <si>
    <t>Лекови који делују на болести респираторног система</t>
  </si>
  <si>
    <t>Лекови који делују на болести дигестивног система</t>
  </si>
  <si>
    <t>Лекови који делују на болести урогениталног система</t>
  </si>
  <si>
    <t>Лекови који делују на болести кардиоваскуларног система</t>
  </si>
  <si>
    <t>УКУПНО:</t>
  </si>
  <si>
    <t>1.2 ПЛАНИРАНИ ПРИХОДИ ОД ПРОДАЈЕ ЛЕКОВА ВАН ЛИСТЕ ЛЕКОВА И ОСТАЛИХ АРТИКАЛА ЗА ПЕРИОД I-XII 2015. ГОДИНЕ</t>
  </si>
  <si>
    <t>1.2.1. Планирани приходи од продаје лекова ван листе лекова по групама за период I-XII 2015. године</t>
  </si>
  <si>
    <t>Планирани износ I-XII</t>
  </si>
  <si>
    <t>Лекови који делују на имунолошке механизме</t>
  </si>
  <si>
    <t>Лекови који делују на инфективне и параз.болести</t>
  </si>
  <si>
    <t>Лекови за лечење неоплазми</t>
  </si>
  <si>
    <t>Лекови који делују на болести метаболизма и исхране</t>
  </si>
  <si>
    <t>Лек.који делују на болести крви и кардиоваскул.органа</t>
  </si>
  <si>
    <t>Лекови за лечење душевних поремећаја</t>
  </si>
  <si>
    <t>Лекови који делују на болести ока и уха</t>
  </si>
  <si>
    <t>Лек.који делују на болести крви и кардиоваскул.система</t>
  </si>
  <si>
    <t>Лек.који се примењују при порођају,код компликација трудноће</t>
  </si>
  <si>
    <t>Лек.који делују на болести коже и поткожног ткива</t>
  </si>
  <si>
    <t>Лек.који делују на болести коштано-мишићног система и вез.ткива</t>
  </si>
  <si>
    <t>Средства за замену крви и парентер. исхрану</t>
  </si>
  <si>
    <t>Табела бр. 4</t>
  </si>
  <si>
    <t>Парафармацеутика</t>
  </si>
  <si>
    <t>Хемикалије</t>
  </si>
  <si>
    <t>Дијететски производи</t>
  </si>
  <si>
    <t>Рецептуре готових производа</t>
  </si>
  <si>
    <t>Медицинска опрема</t>
  </si>
  <si>
    <t>Рецептуре полупроизвода</t>
  </si>
  <si>
    <t>Инфузиони раствори</t>
  </si>
  <si>
    <t>1.2.2 Планирани приходи од продаје других артикала и робе широке потрошње I-XII 2015.</t>
  </si>
  <si>
    <t>Назив и врста артикла</t>
  </si>
  <si>
    <t>Ред. бр.</t>
  </si>
  <si>
    <t>Санитетски потрошни материјал</t>
  </si>
  <si>
    <t>Стоматолошки материјал</t>
  </si>
  <si>
    <t>Чајеви</t>
  </si>
  <si>
    <t>Медицински потрошни материјал</t>
  </si>
  <si>
    <t>Козметика(шампони,сапуни,пене,креме и тд.)</t>
  </si>
  <si>
    <t>Амбалажа</t>
  </si>
  <si>
    <t>Роба широке потрошње(дечији програм,депилатори,жваке,бом.)</t>
  </si>
  <si>
    <t>ATROVENT amp 0.25mg/1ml</t>
  </si>
  <si>
    <t>Табела бр. 7</t>
  </si>
  <si>
    <t>2.3  План набавке лекова ван Листе лекова I-XII 2015. год.</t>
  </si>
  <si>
    <t>Табела бр. 8</t>
  </si>
  <si>
    <t>2.4. План набавке осталих артикала и робе широке потрошње за I-XII 2015.год.</t>
  </si>
</sst>
</file>

<file path=xl/styles.xml><?xml version="1.0" encoding="utf-8"?>
<styleSheet xmlns="http://schemas.openxmlformats.org/spreadsheetml/2006/main">
  <numFmts count="6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CSD&quot;;\-#,##0\ &quot;CSD&quot;"/>
    <numFmt numFmtId="181" formatCode="#,##0\ &quot;CSD&quot;;[Red]\-#,##0\ &quot;CSD&quot;"/>
    <numFmt numFmtId="182" formatCode="#,##0.00\ &quot;CSD&quot;;\-#,##0.00\ &quot;CSD&quot;"/>
    <numFmt numFmtId="183" formatCode="#,##0.00\ &quot;CSD&quot;;[Red]\-#,##0.00\ &quot;CSD&quot;"/>
    <numFmt numFmtId="184" formatCode="_-* #,##0\ &quot;CSD&quot;_-;\-* #,##0\ &quot;CSD&quot;_-;_-* &quot;-&quot;\ &quot;CSD&quot;_-;_-@_-"/>
    <numFmt numFmtId="185" formatCode="_-* #,##0\ _C_S_D_-;\-* #,##0\ _C_S_D_-;_-* &quot;-&quot;\ _C_S_D_-;_-@_-"/>
    <numFmt numFmtId="186" formatCode="_-* #,##0.00\ &quot;CSD&quot;_-;\-* #,##0.00\ &quot;CSD&quot;_-;_-* &quot;-&quot;??\ &quot;CSD&quot;_-;_-@_-"/>
    <numFmt numFmtId="187" formatCode="_-* #,##0.00\ _C_S_D_-;\-* #,##0.00\ _C_S_D_-;_-* &quot;-&quot;??\ _C_S_D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.##0.00"/>
    <numFmt numFmtId="197" formatCode="#,##0\ &quot;Din.&quot;"/>
    <numFmt numFmtId="198" formatCode="_(* #,##0.00_);_(* \(#,##0.00\);_(* \-??_);_(@_)"/>
    <numFmt numFmtId="199" formatCode="[$-81A]d\.\ mmmm\ yyyy"/>
    <numFmt numFmtId="200" formatCode="[$-F400]h:mm:ss\ AM/PM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00\ _C_S_D_-;\-* #,##0.00000\ _C_S_D_-;_-* &quot;-&quot;?????\ _C_S_D_-;_-@_-"/>
    <numFmt numFmtId="205" formatCode="#,###"/>
    <numFmt numFmtId="206" formatCode="#,##0.000"/>
    <numFmt numFmtId="207" formatCode="#,##0.0000"/>
    <numFmt numFmtId="208" formatCode="#,##0.00000"/>
    <numFmt numFmtId="209" formatCode="#,##0.000000"/>
    <numFmt numFmtId="210" formatCode="#,##0.0000000"/>
    <numFmt numFmtId="211" formatCode="#,##0.00000000"/>
    <numFmt numFmtId="212" formatCode="#,##0.000000000"/>
    <numFmt numFmtId="213" formatCode="#,##0.0000000000"/>
    <numFmt numFmtId="214" formatCode="#,##0.00000000000"/>
    <numFmt numFmtId="215" formatCode="#,##0.0"/>
    <numFmt numFmtId="216" formatCode="0.00000000"/>
    <numFmt numFmtId="217" formatCode="#.##%"/>
  </numFmts>
  <fonts count="6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00B050"/>
      <name val="Calibri"/>
      <family val="2"/>
    </font>
    <font>
      <sz val="11"/>
      <color theme="9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3" applyNumberFormat="0" applyAlignment="0" applyProtection="0"/>
    <xf numFmtId="0" fontId="43" fillId="29" borderId="4" applyNumberFormat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8" applyNumberFormat="0" applyFill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4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95" fontId="3" fillId="0" borderId="0" xfId="6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95" fontId="0" fillId="0" borderId="0" xfId="63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95" fontId="0" fillId="0" borderId="14" xfId="63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195" fontId="0" fillId="0" borderId="16" xfId="63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95" fontId="0" fillId="0" borderId="19" xfId="63" applyFont="1" applyFill="1" applyBorder="1" applyAlignment="1" applyProtection="1">
      <alignment/>
      <protection/>
    </xf>
    <xf numFmtId="195" fontId="3" fillId="0" borderId="20" xfId="63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95" fontId="3" fillId="0" borderId="0" xfId="63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95" fontId="3" fillId="0" borderId="23" xfId="63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7" fillId="0" borderId="0" xfId="54" applyFont="1">
      <alignment/>
      <protection/>
    </xf>
    <xf numFmtId="0" fontId="8" fillId="0" borderId="0" xfId="54" applyFont="1" applyAlignment="1">
      <alignment/>
      <protection/>
    </xf>
    <xf numFmtId="0" fontId="9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5" fontId="0" fillId="0" borderId="26" xfId="63" applyFont="1" applyFill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95" fontId="0" fillId="0" borderId="29" xfId="63" applyFont="1" applyFill="1" applyBorder="1" applyAlignment="1" applyProtection="1">
      <alignment/>
      <protection/>
    </xf>
    <xf numFmtId="1" fontId="4" fillId="0" borderId="0" xfId="0" applyNumberFormat="1" applyFont="1" applyBorder="1" applyAlignment="1">
      <alignment vertical="top" wrapText="1"/>
    </xf>
    <xf numFmtId="1" fontId="0" fillId="0" borderId="0" xfId="0" applyNumberFormat="1" applyFont="1" applyAlignment="1">
      <alignment/>
    </xf>
    <xf numFmtId="20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207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11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54" applyFont="1" applyAlignment="1" applyProtection="1">
      <alignment horizontal="left"/>
      <protection/>
    </xf>
    <xf numFmtId="49" fontId="0" fillId="0" borderId="0" xfId="54" applyNumberFormat="1" applyFont="1" applyAlignment="1" applyProtection="1">
      <alignment horizontal="center" vertical="center"/>
      <protection/>
    </xf>
    <xf numFmtId="0" fontId="0" fillId="0" borderId="0" xfId="54" applyFont="1" applyProtection="1">
      <alignment/>
      <protection/>
    </xf>
    <xf numFmtId="205" fontId="8" fillId="0" borderId="0" xfId="54" applyNumberFormat="1" applyFont="1" applyAlignment="1" applyProtection="1">
      <alignment horizontal="left" vertical="center"/>
      <protection/>
    </xf>
    <xf numFmtId="0" fontId="7" fillId="0" borderId="0" xfId="54" applyFont="1" applyAlignment="1" applyProtection="1">
      <alignment horizontal="left" vertical="center"/>
      <protection/>
    </xf>
    <xf numFmtId="0" fontId="3" fillId="0" borderId="0" xfId="54" applyFont="1" applyAlignment="1" applyProtection="1">
      <alignment horizontal="right"/>
      <protection/>
    </xf>
    <xf numFmtId="0" fontId="0" fillId="0" borderId="0" xfId="54" applyFont="1" applyAlignment="1" applyProtection="1">
      <alignment horizontal="left"/>
      <protection/>
    </xf>
    <xf numFmtId="0" fontId="7" fillId="0" borderId="0" xfId="54" applyFont="1" applyProtection="1">
      <alignment/>
      <protection/>
    </xf>
    <xf numFmtId="49" fontId="0" fillId="0" borderId="0" xfId="54" applyNumberFormat="1" applyFont="1">
      <alignment/>
      <protection/>
    </xf>
    <xf numFmtId="0" fontId="0" fillId="0" borderId="0" xfId="54" applyFont="1">
      <alignment/>
      <protection/>
    </xf>
    <xf numFmtId="0" fontId="7" fillId="0" borderId="0" xfId="54" applyFont="1" applyAlignment="1">
      <alignment vertical="top"/>
      <protection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30" xfId="0" applyFont="1" applyBorder="1" applyAlignment="1">
      <alignment horizontal="center" vertical="center" wrapText="1"/>
    </xf>
    <xf numFmtId="0" fontId="10" fillId="0" borderId="30" xfId="54" applyFont="1" applyBorder="1" applyAlignment="1">
      <alignment horizontal="center" vertical="center" wrapText="1"/>
      <protection/>
    </xf>
    <xf numFmtId="0" fontId="10" fillId="0" borderId="31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wrapText="1"/>
    </xf>
    <xf numFmtId="205" fontId="10" fillId="0" borderId="30" xfId="0" applyNumberFormat="1" applyFont="1" applyBorder="1" applyAlignment="1">
      <alignment horizontal="right" wrapText="1"/>
    </xf>
    <xf numFmtId="205" fontId="10" fillId="0" borderId="32" xfId="0" applyNumberFormat="1" applyFont="1" applyBorder="1" applyAlignment="1">
      <alignment horizontal="right" wrapText="1"/>
    </xf>
    <xf numFmtId="0" fontId="13" fillId="0" borderId="31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0" xfId="0" applyFont="1" applyBorder="1" applyAlignment="1">
      <alignment wrapText="1"/>
    </xf>
    <xf numFmtId="205" fontId="13" fillId="0" borderId="30" xfId="0" applyNumberFormat="1" applyFont="1" applyBorder="1" applyAlignment="1" applyProtection="1">
      <alignment horizontal="right" wrapText="1"/>
      <protection locked="0"/>
    </xf>
    <xf numFmtId="205" fontId="13" fillId="0" borderId="30" xfId="0" applyNumberFormat="1" applyFont="1" applyBorder="1" applyAlignment="1">
      <alignment horizontal="right" wrapText="1"/>
    </xf>
    <xf numFmtId="205" fontId="13" fillId="0" borderId="32" xfId="0" applyNumberFormat="1" applyFont="1" applyBorder="1" applyAlignment="1" applyProtection="1">
      <alignment horizontal="right" wrapText="1"/>
      <protection locked="0"/>
    </xf>
    <xf numFmtId="49" fontId="10" fillId="0" borderId="30" xfId="54" applyNumberFormat="1" applyFont="1" applyBorder="1" applyAlignment="1" applyProtection="1">
      <alignment horizontal="center" vertical="center" wrapText="1"/>
      <protection/>
    </xf>
    <xf numFmtId="0" fontId="10" fillId="0" borderId="30" xfId="54" applyFont="1" applyBorder="1" applyAlignment="1" applyProtection="1">
      <alignment horizontal="center" vertical="center" wrapText="1"/>
      <protection/>
    </xf>
    <xf numFmtId="49" fontId="13" fillId="0" borderId="31" xfId="54" applyNumberFormat="1" applyFont="1" applyBorder="1" applyAlignment="1" applyProtection="1">
      <alignment horizontal="center" vertical="center" wrapText="1"/>
      <protection/>
    </xf>
    <xf numFmtId="49" fontId="10" fillId="0" borderId="30" xfId="54" applyNumberFormat="1" applyFont="1" applyBorder="1" applyAlignment="1">
      <alignment horizontal="center" vertical="center" wrapText="1"/>
      <protection/>
    </xf>
    <xf numFmtId="49" fontId="10" fillId="0" borderId="32" xfId="54" applyNumberFormat="1" applyFont="1" applyBorder="1" applyAlignment="1">
      <alignment horizontal="center" vertical="center" wrapText="1"/>
      <protection/>
    </xf>
    <xf numFmtId="205" fontId="10" fillId="0" borderId="30" xfId="0" applyNumberFormat="1" applyFont="1" applyBorder="1" applyAlignment="1" applyProtection="1">
      <alignment horizontal="right" wrapText="1"/>
      <protection locked="0"/>
    </xf>
    <xf numFmtId="205" fontId="10" fillId="0" borderId="32" xfId="0" applyNumberFormat="1" applyFont="1" applyBorder="1" applyAlignment="1" applyProtection="1">
      <alignment horizontal="right" wrapText="1"/>
      <protection locked="0"/>
    </xf>
    <xf numFmtId="205" fontId="13" fillId="0" borderId="30" xfId="0" applyNumberFormat="1" applyFont="1" applyBorder="1" applyAlignment="1" applyProtection="1">
      <alignment horizontal="right" wrapText="1"/>
      <protection locked="0"/>
    </xf>
    <xf numFmtId="205" fontId="13" fillId="0" borderId="32" xfId="0" applyNumberFormat="1" applyFont="1" applyBorder="1" applyAlignment="1" applyProtection="1">
      <alignment horizontal="right" wrapText="1"/>
      <protection locked="0"/>
    </xf>
    <xf numFmtId="0" fontId="10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0" fillId="0" borderId="34" xfId="0" applyFont="1" applyBorder="1" applyAlignment="1">
      <alignment wrapText="1"/>
    </xf>
    <xf numFmtId="205" fontId="10" fillId="0" borderId="34" xfId="0" applyNumberFormat="1" applyFont="1" applyBorder="1" applyAlignment="1">
      <alignment horizontal="right" wrapText="1"/>
    </xf>
    <xf numFmtId="205" fontId="10" fillId="0" borderId="35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31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49" fontId="10" fillId="0" borderId="31" xfId="54" applyNumberFormat="1" applyFont="1" applyBorder="1" applyAlignment="1" applyProtection="1">
      <alignment horizontal="center" vertical="center" wrapText="1"/>
      <protection/>
    </xf>
    <xf numFmtId="49" fontId="10" fillId="0" borderId="32" xfId="54" applyNumberFormat="1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wrapText="1"/>
      <protection/>
    </xf>
    <xf numFmtId="0" fontId="10" fillId="0" borderId="30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205" fontId="13" fillId="0" borderId="32" xfId="0" applyNumberFormat="1" applyFont="1" applyBorder="1" applyAlignment="1">
      <alignment horizontal="right" wrapText="1"/>
    </xf>
    <xf numFmtId="0" fontId="10" fillId="0" borderId="34" xfId="0" applyFont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" fontId="11" fillId="0" borderId="16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49" fontId="55" fillId="0" borderId="0" xfId="0" applyNumberFormat="1" applyFont="1" applyAlignment="1">
      <alignment horizontal="left" vertical="center"/>
    </xf>
    <xf numFmtId="0" fontId="55" fillId="0" borderId="0" xfId="0" applyFont="1" applyAlignment="1">
      <alignment wrapText="1"/>
    </xf>
    <xf numFmtId="49" fontId="14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49" fontId="56" fillId="0" borderId="0" xfId="0" applyNumberFormat="1" applyFont="1" applyAlignment="1">
      <alignment horizontal="left" vertic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" fontId="12" fillId="33" borderId="36" xfId="42" applyNumberFormat="1" applyFont="1" applyFill="1" applyBorder="1" applyAlignment="1">
      <alignment vertical="center" wrapText="1"/>
      <protection/>
    </xf>
    <xf numFmtId="4" fontId="12" fillId="33" borderId="37" xfId="42" applyNumberFormat="1" applyFont="1" applyFill="1" applyBorder="1" applyAlignment="1">
      <alignment vertical="center" wrapText="1"/>
      <protection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  <xf numFmtId="0" fontId="12" fillId="0" borderId="38" xfId="42" applyFont="1" applyFill="1" applyBorder="1">
      <alignment/>
      <protection/>
    </xf>
    <xf numFmtId="0" fontId="11" fillId="0" borderId="39" xfId="42" applyFont="1" applyFill="1" applyBorder="1">
      <alignment/>
      <protection/>
    </xf>
    <xf numFmtId="4" fontId="11" fillId="0" borderId="39" xfId="42" applyNumberFormat="1" applyFont="1" applyFill="1" applyBorder="1">
      <alignment/>
      <protection/>
    </xf>
    <xf numFmtId="0" fontId="11" fillId="0" borderId="39" xfId="0" applyFont="1" applyFill="1" applyBorder="1" applyAlignment="1">
      <alignment/>
    </xf>
    <xf numFmtId="4" fontId="11" fillId="0" borderId="39" xfId="0" applyNumberFormat="1" applyFont="1" applyFill="1" applyBorder="1" applyAlignment="1">
      <alignment/>
    </xf>
    <xf numFmtId="4" fontId="11" fillId="0" borderId="40" xfId="0" applyNumberFormat="1" applyFont="1" applyFill="1" applyBorder="1" applyAlignment="1">
      <alignment/>
    </xf>
    <xf numFmtId="0" fontId="11" fillId="0" borderId="31" xfId="42" applyFont="1" applyFill="1" applyBorder="1">
      <alignment/>
      <protection/>
    </xf>
    <xf numFmtId="0" fontId="11" fillId="0" borderId="30" xfId="42" applyFont="1" applyFill="1" applyBorder="1">
      <alignment/>
      <protection/>
    </xf>
    <xf numFmtId="4" fontId="11" fillId="0" borderId="30" xfId="42" applyNumberFormat="1" applyFont="1" applyFill="1" applyBorder="1">
      <alignment/>
      <protection/>
    </xf>
    <xf numFmtId="0" fontId="11" fillId="0" borderId="30" xfId="0" applyFont="1" applyFill="1" applyBorder="1" applyAlignment="1">
      <alignment/>
    </xf>
    <xf numFmtId="4" fontId="11" fillId="0" borderId="30" xfId="0" applyNumberFormat="1" applyFont="1" applyFill="1" applyBorder="1" applyAlignment="1">
      <alignment/>
    </xf>
    <xf numFmtId="4" fontId="11" fillId="0" borderId="32" xfId="0" applyNumberFormat="1" applyFont="1" applyFill="1" applyBorder="1" applyAlignment="1">
      <alignment/>
    </xf>
    <xf numFmtId="0" fontId="11" fillId="0" borderId="31" xfId="42" applyFont="1" applyFill="1" applyBorder="1">
      <alignment/>
      <protection/>
    </xf>
    <xf numFmtId="0" fontId="11" fillId="0" borderId="30" xfId="42" applyFont="1" applyFill="1" applyBorder="1">
      <alignment/>
      <protection/>
    </xf>
    <xf numFmtId="4" fontId="11" fillId="0" borderId="30" xfId="42" applyNumberFormat="1" applyFont="1" applyFill="1" applyBorder="1">
      <alignment/>
      <protection/>
    </xf>
    <xf numFmtId="0" fontId="36" fillId="0" borderId="0" xfId="0" applyFont="1" applyBorder="1" applyAlignment="1">
      <alignment/>
    </xf>
    <xf numFmtId="0" fontId="12" fillId="0" borderId="31" xfId="42" applyFont="1" applyFill="1" applyBorder="1">
      <alignment/>
      <protection/>
    </xf>
    <xf numFmtId="0" fontId="0" fillId="0" borderId="0" xfId="0" applyFill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94" fontId="11" fillId="0" borderId="30" xfId="61" applyFont="1" applyFill="1" applyBorder="1" applyAlignment="1">
      <alignment/>
    </xf>
    <xf numFmtId="0" fontId="59" fillId="0" borderId="0" xfId="0" applyFont="1" applyBorder="1" applyAlignment="1">
      <alignment/>
    </xf>
    <xf numFmtId="0" fontId="0" fillId="0" borderId="41" xfId="0" applyBorder="1" applyAlignment="1">
      <alignment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8" fillId="0" borderId="0" xfId="0" applyFont="1" applyAlignment="1">
      <alignment/>
    </xf>
    <xf numFmtId="0" fontId="16" fillId="0" borderId="30" xfId="0" applyFont="1" applyFill="1" applyBorder="1" applyAlignment="1" applyProtection="1">
      <alignment vertical="center" wrapText="1"/>
      <protection/>
    </xf>
    <xf numFmtId="0" fontId="11" fillId="33" borderId="33" xfId="42" applyFont="1" applyFill="1" applyBorder="1">
      <alignment/>
      <protection/>
    </xf>
    <xf numFmtId="0" fontId="11" fillId="33" borderId="34" xfId="42" applyFont="1" applyFill="1" applyBorder="1">
      <alignment/>
      <protection/>
    </xf>
    <xf numFmtId="4" fontId="11" fillId="33" borderId="34" xfId="42" applyNumberFormat="1" applyFont="1" applyFill="1" applyBorder="1">
      <alignment/>
      <protection/>
    </xf>
    <xf numFmtId="0" fontId="11" fillId="33" borderId="34" xfId="0" applyFont="1" applyFill="1" applyBorder="1" applyAlignment="1">
      <alignment/>
    </xf>
    <xf numFmtId="4" fontId="12" fillId="33" borderId="34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4" fontId="12" fillId="33" borderId="35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4" fontId="12" fillId="33" borderId="42" xfId="0" applyNumberFormat="1" applyFont="1" applyFill="1" applyBorder="1" applyAlignment="1">
      <alignment horizontal="center" vertical="center" wrapText="1"/>
    </xf>
    <xf numFmtId="4" fontId="12" fillId="33" borderId="21" xfId="0" applyNumberFormat="1" applyFont="1" applyFill="1" applyBorder="1" applyAlignment="1">
      <alignment horizontal="center" vertical="center" wrapText="1"/>
    </xf>
    <xf numFmtId="4" fontId="12" fillId="33" borderId="43" xfId="0" applyNumberFormat="1" applyFont="1" applyFill="1" applyBorder="1" applyAlignment="1">
      <alignment horizontal="center" vertical="center" wrapText="1"/>
    </xf>
    <xf numFmtId="4" fontId="12" fillId="33" borderId="4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right" vertical="center"/>
    </xf>
    <xf numFmtId="1" fontId="11" fillId="33" borderId="18" xfId="0" applyNumberFormat="1" applyFont="1" applyFill="1" applyBorder="1" applyAlignment="1">
      <alignment vertical="center"/>
    </xf>
    <xf numFmtId="4" fontId="12" fillId="33" borderId="18" xfId="0" applyNumberFormat="1" applyFont="1" applyFill="1" applyBorder="1" applyAlignment="1">
      <alignment vertical="center"/>
    </xf>
    <xf numFmtId="4" fontId="12" fillId="33" borderId="19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55" fillId="0" borderId="0" xfId="0" applyFont="1" applyAlignment="1">
      <alignment horizontal="justify" vertical="center" wrapText="1"/>
    </xf>
    <xf numFmtId="1" fontId="14" fillId="0" borderId="0" xfId="0" applyNumberFormat="1" applyFont="1" applyBorder="1" applyAlignment="1">
      <alignment wrapText="1"/>
    </xf>
    <xf numFmtId="0" fontId="15" fillId="0" borderId="0" xfId="0" applyFont="1" applyAlignment="1">
      <alignment/>
    </xf>
    <xf numFmtId="4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2" fillId="33" borderId="45" xfId="42" applyFont="1" applyFill="1" applyBorder="1" applyAlignment="1">
      <alignment vertical="center"/>
      <protection/>
    </xf>
    <xf numFmtId="0" fontId="0" fillId="33" borderId="46" xfId="0" applyFill="1" applyBorder="1" applyAlignment="1">
      <alignment vertical="center"/>
    </xf>
    <xf numFmtId="0" fontId="12" fillId="33" borderId="47" xfId="42" applyFont="1" applyFill="1" applyBorder="1" applyAlignment="1">
      <alignment vertical="center"/>
      <protection/>
    </xf>
    <xf numFmtId="0" fontId="0" fillId="33" borderId="37" xfId="0" applyFill="1" applyBorder="1" applyAlignment="1">
      <alignment vertical="center"/>
    </xf>
    <xf numFmtId="0" fontId="12" fillId="33" borderId="48" xfId="0" applyFont="1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12" fillId="33" borderId="44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3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54" applyFont="1" applyBorder="1" applyAlignment="1" applyProtection="1">
      <alignment horizontal="center" vertical="center" wrapText="1"/>
      <protection/>
    </xf>
    <xf numFmtId="49" fontId="10" fillId="0" borderId="30" xfId="54" applyNumberFormat="1" applyFont="1" applyBorder="1" applyAlignment="1" applyProtection="1">
      <alignment horizontal="center" vertical="center" wrapText="1"/>
      <protection/>
    </xf>
    <xf numFmtId="0" fontId="10" fillId="0" borderId="30" xfId="54" applyFont="1" applyBorder="1" applyAlignment="1" applyProtection="1">
      <alignment horizontal="center" vertical="center" wrapText="1"/>
      <protection/>
    </xf>
    <xf numFmtId="0" fontId="10" fillId="0" borderId="32" xfId="54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0" fillId="0" borderId="30" xfId="54" applyFont="1" applyBorder="1" applyAlignment="1">
      <alignment horizontal="center" vertical="center" wrapText="1"/>
      <protection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12" fillId="33" borderId="57" xfId="0" applyFont="1" applyFill="1" applyBorder="1" applyAlignment="1">
      <alignment horizontal="center" vertical="center" wrapText="1"/>
    </xf>
    <xf numFmtId="4" fontId="11" fillId="0" borderId="58" xfId="0" applyNumberFormat="1" applyFont="1" applyBorder="1" applyAlignment="1">
      <alignment/>
    </xf>
    <xf numFmtId="4" fontId="11" fillId="0" borderId="32" xfId="0" applyNumberFormat="1" applyFont="1" applyBorder="1" applyAlignment="1">
      <alignment/>
    </xf>
    <xf numFmtId="0" fontId="11" fillId="0" borderId="30" xfId="0" applyFont="1" applyFill="1" applyBorder="1" applyAlignment="1" applyProtection="1">
      <alignment horizontal="right" vertical="center" wrapText="1"/>
      <protection/>
    </xf>
    <xf numFmtId="4" fontId="11" fillId="0" borderId="30" xfId="0" applyNumberFormat="1" applyFont="1" applyFill="1" applyBorder="1" applyAlignment="1" applyProtection="1">
      <alignment horizontal="right" vertical="center" wrapText="1"/>
      <protection/>
    </xf>
    <xf numFmtId="4" fontId="11" fillId="0" borderId="14" xfId="0" applyNumberFormat="1" applyFont="1" applyFill="1" applyBorder="1" applyAlignment="1">
      <alignment/>
    </xf>
    <xf numFmtId="4" fontId="12" fillId="33" borderId="19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4" fontId="12" fillId="33" borderId="59" xfId="0" applyNumberFormat="1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33" borderId="61" xfId="0" applyFont="1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</cellXfs>
  <cellStyles count="51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Hyperlink" xfId="43"/>
    <cellStyle name="Followed Hyperlink" xfId="44"/>
    <cellStyle name="Izlaz" xfId="45"/>
    <cellStyle name="Izračunavanje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_ZR_Obrasci_2005" xfId="54"/>
    <cellStyle name="Povezana ćelij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K1590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1.8515625" style="0" bestFit="1" customWidth="1"/>
    <col min="2" max="2" width="8.28125" style="0" customWidth="1"/>
    <col min="3" max="3" width="42.7109375" style="0" customWidth="1"/>
    <col min="4" max="4" width="10.140625" style="0" hidden="1" customWidth="1"/>
    <col min="5" max="5" width="9.7109375" style="0" customWidth="1"/>
    <col min="6" max="6" width="13.7109375" style="0" hidden="1" customWidth="1"/>
    <col min="7" max="7" width="13.28125" style="0" customWidth="1"/>
    <col min="8" max="8" width="9.57421875" style="0" customWidth="1"/>
    <col min="9" max="9" width="11.7109375" style="0" hidden="1" customWidth="1"/>
    <col min="10" max="10" width="13.8515625" style="0" bestFit="1" customWidth="1"/>
    <col min="11" max="11" width="8.7109375" style="0" customWidth="1"/>
    <col min="12" max="12" width="16.28125" style="0" customWidth="1"/>
  </cols>
  <sheetData>
    <row r="2" spans="1:10" ht="73.5" customHeight="1">
      <c r="A2" s="117" t="s">
        <v>177</v>
      </c>
      <c r="B2" s="181" t="s">
        <v>800</v>
      </c>
      <c r="C2" s="181"/>
      <c r="D2" s="181"/>
      <c r="E2" s="181"/>
      <c r="F2" s="181"/>
      <c r="G2" s="181"/>
      <c r="H2" s="181"/>
      <c r="I2" s="181"/>
      <c r="J2" s="181"/>
    </row>
    <row r="3" spans="2:10" ht="21.75" customHeight="1">
      <c r="B3" s="118"/>
      <c r="C3" s="118"/>
      <c r="D3" s="118"/>
      <c r="E3" s="118"/>
      <c r="F3" s="118"/>
      <c r="G3" s="118"/>
      <c r="H3" s="118"/>
      <c r="I3" s="118"/>
      <c r="J3" s="118"/>
    </row>
    <row r="4" spans="1:10" s="120" customFormat="1" ht="29.25" customHeight="1">
      <c r="A4" s="119" t="s">
        <v>112</v>
      </c>
      <c r="B4" s="182" t="s">
        <v>801</v>
      </c>
      <c r="C4" s="183"/>
      <c r="D4" s="183"/>
      <c r="E4" s="183"/>
      <c r="F4" s="44"/>
      <c r="G4"/>
      <c r="H4" s="44"/>
      <c r="I4" s="44"/>
      <c r="J4"/>
    </row>
    <row r="5" spans="1:10" s="120" customFormat="1" ht="19.5" customHeight="1">
      <c r="A5" s="45"/>
      <c r="B5" s="45"/>
      <c r="C5" s="116"/>
      <c r="D5" s="116"/>
      <c r="E5" s="116"/>
      <c r="F5" s="44"/>
      <c r="G5"/>
      <c r="H5" s="44"/>
      <c r="I5" s="44"/>
      <c r="J5"/>
    </row>
    <row r="6" spans="1:12" s="124" customFormat="1" ht="15.75">
      <c r="A6" s="121"/>
      <c r="B6" s="46"/>
      <c r="C6" s="122" t="s">
        <v>802</v>
      </c>
      <c r="D6" s="47"/>
      <c r="E6" s="184">
        <v>918399999.9999992</v>
      </c>
      <c r="F6" s="185"/>
      <c r="G6" s="185"/>
      <c r="H6" s="44"/>
      <c r="I6" s="44"/>
      <c r="J6"/>
      <c r="L6" s="120"/>
    </row>
    <row r="7" spans="1:10" s="120" customFormat="1" ht="15.75">
      <c r="A7" s="45"/>
      <c r="B7" s="1"/>
      <c r="C7" s="125" t="s">
        <v>803</v>
      </c>
      <c r="D7" s="53"/>
      <c r="E7" s="184">
        <v>1729000</v>
      </c>
      <c r="F7" s="185"/>
      <c r="G7" s="185"/>
      <c r="H7" s="44"/>
      <c r="I7" s="44"/>
      <c r="J7"/>
    </row>
    <row r="8" spans="1:10" s="120" customFormat="1" ht="15.75">
      <c r="A8" s="48"/>
      <c r="B8" s="1"/>
      <c r="C8" s="126" t="s">
        <v>804</v>
      </c>
      <c r="D8" s="54"/>
      <c r="E8" s="123">
        <v>531.17</v>
      </c>
      <c r="F8" s="113"/>
      <c r="G8" s="2"/>
      <c r="H8" s="44"/>
      <c r="I8" s="44"/>
      <c r="J8"/>
    </row>
    <row r="9" spans="1:10" s="120" customFormat="1" ht="12.75">
      <c r="A9" s="39"/>
      <c r="B9" s="39"/>
      <c r="C9" s="40"/>
      <c r="D9" s="40"/>
      <c r="E9" s="41"/>
      <c r="F9" s="41"/>
      <c r="G9"/>
      <c r="H9" s="41"/>
      <c r="I9" s="41"/>
      <c r="J9"/>
    </row>
    <row r="10" spans="1:10" s="120" customFormat="1" ht="13.5" thickBot="1">
      <c r="A10" s="49" t="s">
        <v>805</v>
      </c>
      <c r="B10" s="42"/>
      <c r="C10" s="43"/>
      <c r="D10" s="43"/>
      <c r="E10" s="44"/>
      <c r="F10" s="44"/>
      <c r="G10"/>
      <c r="H10" s="44"/>
      <c r="I10" s="44"/>
      <c r="J10"/>
    </row>
    <row r="11" spans="1:11" s="120" customFormat="1" ht="30.75" customHeight="1" thickBot="1">
      <c r="A11" s="186" t="s">
        <v>806</v>
      </c>
      <c r="B11" s="188" t="s">
        <v>807</v>
      </c>
      <c r="C11" s="188" t="s">
        <v>808</v>
      </c>
      <c r="D11" s="127" t="s">
        <v>809</v>
      </c>
      <c r="E11" s="190" t="s">
        <v>810</v>
      </c>
      <c r="F11" s="191"/>
      <c r="G11" s="192"/>
      <c r="H11" s="190" t="s">
        <v>811</v>
      </c>
      <c r="I11" s="191"/>
      <c r="J11" s="193"/>
      <c r="K11" s="239" t="s">
        <v>812</v>
      </c>
    </row>
    <row r="12" spans="1:11" s="120" customFormat="1" ht="18.75" customHeight="1" thickBot="1">
      <c r="A12" s="187"/>
      <c r="B12" s="189"/>
      <c r="C12" s="189"/>
      <c r="D12" s="128"/>
      <c r="E12" s="129" t="s">
        <v>813</v>
      </c>
      <c r="F12" s="130"/>
      <c r="G12" s="129" t="s">
        <v>814</v>
      </c>
      <c r="H12" s="129" t="s">
        <v>813</v>
      </c>
      <c r="I12" s="130"/>
      <c r="J12" s="129" t="s">
        <v>814</v>
      </c>
      <c r="K12" s="240"/>
    </row>
    <row r="13" spans="1:11" s="120" customFormat="1" ht="12.75">
      <c r="A13" s="131" t="s">
        <v>815</v>
      </c>
      <c r="B13" s="132"/>
      <c r="C13" s="132"/>
      <c r="D13" s="133"/>
      <c r="E13" s="134"/>
      <c r="F13" s="134"/>
      <c r="G13" s="135"/>
      <c r="H13" s="134"/>
      <c r="I13" s="134"/>
      <c r="J13" s="135"/>
      <c r="K13" s="136"/>
    </row>
    <row r="14" spans="1:11" s="120" customFormat="1" ht="12.75">
      <c r="A14" s="137"/>
      <c r="B14" s="138"/>
      <c r="C14" s="138"/>
      <c r="D14" s="139"/>
      <c r="E14" s="140"/>
      <c r="F14" s="140"/>
      <c r="G14" s="141"/>
      <c r="H14" s="140"/>
      <c r="I14" s="140"/>
      <c r="J14" s="141"/>
      <c r="K14" s="142"/>
    </row>
    <row r="15" spans="1:11" s="120" customFormat="1" ht="12.75">
      <c r="A15" s="137" t="s">
        <v>816</v>
      </c>
      <c r="B15" s="138" t="s">
        <v>374</v>
      </c>
      <c r="C15" s="138" t="s">
        <v>817</v>
      </c>
      <c r="D15" s="139">
        <v>46.74</v>
      </c>
      <c r="E15" s="140"/>
      <c r="F15" s="140"/>
      <c r="G15" s="141">
        <f aca="true" t="shared" si="0" ref="G15:G57">F15/1.1</f>
        <v>0</v>
      </c>
      <c r="H15" s="140"/>
      <c r="I15" s="140">
        <f aca="true" t="shared" si="1" ref="I15:I78">D15*H15</f>
        <v>0</v>
      </c>
      <c r="J15" s="141">
        <f aca="true" t="shared" si="2" ref="J15:J79">I15*1.12</f>
        <v>0</v>
      </c>
      <c r="K15" s="142"/>
    </row>
    <row r="16" spans="1:11" s="120" customFormat="1" ht="12.75">
      <c r="A16" s="137"/>
      <c r="B16" s="138"/>
      <c r="C16" s="138"/>
      <c r="D16" s="139"/>
      <c r="E16" s="140"/>
      <c r="F16" s="140"/>
      <c r="G16" s="141">
        <f t="shared" si="0"/>
        <v>0</v>
      </c>
      <c r="H16" s="140"/>
      <c r="I16" s="140">
        <f t="shared" si="1"/>
        <v>0</v>
      </c>
      <c r="J16" s="141">
        <f t="shared" si="2"/>
        <v>0</v>
      </c>
      <c r="K16" s="142"/>
    </row>
    <row r="17" spans="1:11" s="120" customFormat="1" ht="12.75">
      <c r="A17" s="137" t="s">
        <v>818</v>
      </c>
      <c r="B17" s="138" t="s">
        <v>784</v>
      </c>
      <c r="C17" s="138" t="s">
        <v>819</v>
      </c>
      <c r="D17" s="139"/>
      <c r="E17" s="140">
        <v>17490</v>
      </c>
      <c r="F17" s="140">
        <f>178820+115</f>
        <v>178935</v>
      </c>
      <c r="G17" s="141">
        <f t="shared" si="0"/>
        <v>162668.1818181818</v>
      </c>
      <c r="H17" s="140"/>
      <c r="I17" s="140">
        <f t="shared" si="1"/>
        <v>0</v>
      </c>
      <c r="J17" s="141">
        <f t="shared" si="2"/>
        <v>0</v>
      </c>
      <c r="K17" s="142">
        <f>J17/G17*100</f>
        <v>0</v>
      </c>
    </row>
    <row r="18" spans="1:11" s="120" customFormat="1" ht="12.75">
      <c r="A18" s="137"/>
      <c r="B18" s="138"/>
      <c r="C18" s="138"/>
      <c r="D18" s="139"/>
      <c r="E18" s="140"/>
      <c r="F18" s="140"/>
      <c r="G18" s="141">
        <f t="shared" si="0"/>
        <v>0</v>
      </c>
      <c r="H18" s="140"/>
      <c r="I18" s="140">
        <f t="shared" si="1"/>
        <v>0</v>
      </c>
      <c r="J18" s="141">
        <f t="shared" si="2"/>
        <v>0</v>
      </c>
      <c r="K18" s="142"/>
    </row>
    <row r="19" spans="1:11" s="120" customFormat="1" ht="12.75">
      <c r="A19" s="137" t="s">
        <v>820</v>
      </c>
      <c r="B19" s="138" t="s">
        <v>0</v>
      </c>
      <c r="C19" s="138" t="s">
        <v>821</v>
      </c>
      <c r="D19" s="139">
        <v>95.7</v>
      </c>
      <c r="E19" s="140"/>
      <c r="F19" s="140"/>
      <c r="G19" s="141">
        <f t="shared" si="0"/>
        <v>0</v>
      </c>
      <c r="H19" s="140"/>
      <c r="I19" s="140">
        <f t="shared" si="1"/>
        <v>0</v>
      </c>
      <c r="J19" s="141">
        <f t="shared" si="2"/>
        <v>0</v>
      </c>
      <c r="K19" s="142"/>
    </row>
    <row r="20" spans="1:11" s="120" customFormat="1" ht="12.75">
      <c r="A20" s="137"/>
      <c r="B20" s="138"/>
      <c r="C20" s="138"/>
      <c r="D20" s="139"/>
      <c r="E20" s="140"/>
      <c r="F20" s="140"/>
      <c r="G20" s="141">
        <f t="shared" si="0"/>
        <v>0</v>
      </c>
      <c r="H20" s="140"/>
      <c r="I20" s="140">
        <f t="shared" si="1"/>
        <v>0</v>
      </c>
      <c r="J20" s="141">
        <f t="shared" si="2"/>
        <v>0</v>
      </c>
      <c r="K20" s="142"/>
    </row>
    <row r="21" spans="1:11" s="120" customFormat="1" ht="12.75">
      <c r="A21" s="137" t="s">
        <v>822</v>
      </c>
      <c r="B21" s="138" t="s">
        <v>2</v>
      </c>
      <c r="C21" s="138" t="s">
        <v>823</v>
      </c>
      <c r="D21" s="139">
        <v>6.3</v>
      </c>
      <c r="E21" s="140">
        <f>44200+49885</f>
        <v>94085</v>
      </c>
      <c r="F21" s="140">
        <f>344318+185572</f>
        <v>529890</v>
      </c>
      <c r="G21" s="141">
        <f t="shared" si="0"/>
        <v>481718.18181818177</v>
      </c>
      <c r="H21" s="140">
        <v>100000</v>
      </c>
      <c r="I21" s="140">
        <f t="shared" si="1"/>
        <v>630000</v>
      </c>
      <c r="J21" s="141">
        <f t="shared" si="2"/>
        <v>705600.0000000001</v>
      </c>
      <c r="K21" s="142">
        <f>J21/G21*100</f>
        <v>146.47568363245207</v>
      </c>
    </row>
    <row r="22" spans="1:11" s="120" customFormat="1" ht="12.75">
      <c r="A22" s="137"/>
      <c r="B22" s="138"/>
      <c r="C22" s="138"/>
      <c r="D22" s="139"/>
      <c r="E22" s="140"/>
      <c r="F22" s="140"/>
      <c r="G22" s="141">
        <f t="shared" si="0"/>
        <v>0</v>
      </c>
      <c r="H22" s="140"/>
      <c r="I22" s="140">
        <f t="shared" si="1"/>
        <v>0</v>
      </c>
      <c r="J22" s="141">
        <f t="shared" si="2"/>
        <v>0</v>
      </c>
      <c r="K22" s="142"/>
    </row>
    <row r="23" spans="1:11" s="120" customFormat="1" ht="12.75">
      <c r="A23" s="137" t="s">
        <v>824</v>
      </c>
      <c r="B23" s="138" t="s">
        <v>781</v>
      </c>
      <c r="C23" s="138" t="s">
        <v>825</v>
      </c>
      <c r="D23" s="139">
        <v>6.6</v>
      </c>
      <c r="E23" s="140">
        <f>855+14685</f>
        <v>15540</v>
      </c>
      <c r="F23" s="140">
        <f>7721+118802</f>
        <v>126523</v>
      </c>
      <c r="G23" s="141">
        <f t="shared" si="0"/>
        <v>115020.90909090909</v>
      </c>
      <c r="H23" s="140">
        <v>6000</v>
      </c>
      <c r="I23" s="140">
        <f t="shared" si="1"/>
        <v>39600</v>
      </c>
      <c r="J23" s="141">
        <f t="shared" si="2"/>
        <v>44352.00000000001</v>
      </c>
      <c r="K23" s="142">
        <f>J23/G23*100</f>
        <v>38.55994562253504</v>
      </c>
    </row>
    <row r="24" spans="1:11" s="120" customFormat="1" ht="12.75">
      <c r="A24" s="137" t="s">
        <v>824</v>
      </c>
      <c r="B24" s="138" t="s">
        <v>782</v>
      </c>
      <c r="C24" s="138" t="s">
        <v>826</v>
      </c>
      <c r="D24" s="139"/>
      <c r="E24" s="140">
        <v>30</v>
      </c>
      <c r="F24" s="140">
        <v>394</v>
      </c>
      <c r="G24" s="141">
        <f t="shared" si="0"/>
        <v>358.18181818181813</v>
      </c>
      <c r="H24" s="140"/>
      <c r="I24" s="140">
        <f t="shared" si="1"/>
        <v>0</v>
      </c>
      <c r="J24" s="141">
        <f t="shared" si="2"/>
        <v>0</v>
      </c>
      <c r="K24" s="142">
        <f>J24/G24*100</f>
        <v>0</v>
      </c>
    </row>
    <row r="25" spans="1:11" s="120" customFormat="1" ht="12.75">
      <c r="A25" s="137" t="s">
        <v>824</v>
      </c>
      <c r="B25" s="138" t="s">
        <v>827</v>
      </c>
      <c r="C25" s="138"/>
      <c r="D25" s="139"/>
      <c r="E25" s="140"/>
      <c r="F25" s="140"/>
      <c r="G25" s="141">
        <f t="shared" si="0"/>
        <v>0</v>
      </c>
      <c r="H25" s="140"/>
      <c r="I25" s="140">
        <f t="shared" si="1"/>
        <v>0</v>
      </c>
      <c r="J25" s="141">
        <f t="shared" si="2"/>
        <v>0</v>
      </c>
      <c r="K25" s="142"/>
    </row>
    <row r="26" spans="1:11" s="120" customFormat="1" ht="12.75">
      <c r="A26" s="137"/>
      <c r="B26" s="138"/>
      <c r="C26" s="138"/>
      <c r="D26" s="139"/>
      <c r="E26" s="140"/>
      <c r="F26" s="140"/>
      <c r="G26" s="141">
        <f t="shared" si="0"/>
        <v>0</v>
      </c>
      <c r="H26" s="140"/>
      <c r="I26" s="140">
        <f t="shared" si="1"/>
        <v>0</v>
      </c>
      <c r="J26" s="141">
        <f t="shared" si="2"/>
        <v>0</v>
      </c>
      <c r="K26" s="142"/>
    </row>
    <row r="27" spans="1:11" s="120" customFormat="1" ht="12.75">
      <c r="A27" s="137" t="s">
        <v>828</v>
      </c>
      <c r="B27" s="138" t="s">
        <v>1</v>
      </c>
      <c r="C27" s="138" t="s">
        <v>829</v>
      </c>
      <c r="D27" s="139">
        <v>109</v>
      </c>
      <c r="E27" s="140">
        <v>900</v>
      </c>
      <c r="F27" s="140">
        <v>121140</v>
      </c>
      <c r="G27" s="141">
        <f t="shared" si="0"/>
        <v>110127.27272727272</v>
      </c>
      <c r="H27" s="140">
        <v>1000</v>
      </c>
      <c r="I27" s="140">
        <f t="shared" si="1"/>
        <v>109000</v>
      </c>
      <c r="J27" s="141">
        <f t="shared" si="2"/>
        <v>122080.00000000001</v>
      </c>
      <c r="K27" s="142">
        <f>J27/G27*100</f>
        <v>110.85355786693086</v>
      </c>
    </row>
    <row r="28" spans="1:11" s="120" customFormat="1" ht="12.75">
      <c r="A28" s="137"/>
      <c r="B28" s="138"/>
      <c r="C28" s="138"/>
      <c r="D28" s="139"/>
      <c r="E28" s="140"/>
      <c r="F28" s="140"/>
      <c r="G28" s="141">
        <f t="shared" si="0"/>
        <v>0</v>
      </c>
      <c r="H28" s="140"/>
      <c r="I28" s="140">
        <f t="shared" si="1"/>
        <v>0</v>
      </c>
      <c r="J28" s="141">
        <f t="shared" si="2"/>
        <v>0</v>
      </c>
      <c r="K28" s="142"/>
    </row>
    <row r="29" spans="1:11" s="120" customFormat="1" ht="12.75">
      <c r="A29" s="137" t="s">
        <v>830</v>
      </c>
      <c r="B29" s="138" t="s">
        <v>376</v>
      </c>
      <c r="C29" s="138" t="s">
        <v>831</v>
      </c>
      <c r="D29" s="139">
        <v>3.7</v>
      </c>
      <c r="E29" s="140">
        <f>69110+165100</f>
        <v>234210</v>
      </c>
      <c r="F29" s="140">
        <f>308231+751219</f>
        <v>1059450</v>
      </c>
      <c r="G29" s="141">
        <f t="shared" si="0"/>
        <v>963136.3636363635</v>
      </c>
      <c r="H29" s="140">
        <v>100000</v>
      </c>
      <c r="I29" s="140">
        <f t="shared" si="1"/>
        <v>370000</v>
      </c>
      <c r="J29" s="141">
        <f t="shared" si="2"/>
        <v>414400.00000000006</v>
      </c>
      <c r="K29" s="142">
        <f>J29/G29*100</f>
        <v>43.026098447307575</v>
      </c>
    </row>
    <row r="30" spans="1:11" s="120" customFormat="1" ht="12.75">
      <c r="A30" s="137"/>
      <c r="B30" s="138"/>
      <c r="C30" s="138"/>
      <c r="D30" s="139"/>
      <c r="E30" s="140"/>
      <c r="F30" s="140"/>
      <c r="G30" s="141">
        <f t="shared" si="0"/>
        <v>0</v>
      </c>
      <c r="H30" s="140"/>
      <c r="I30" s="140">
        <f t="shared" si="1"/>
        <v>0</v>
      </c>
      <c r="J30" s="141">
        <f t="shared" si="2"/>
        <v>0</v>
      </c>
      <c r="K30" s="142"/>
    </row>
    <row r="31" spans="1:11" s="120" customFormat="1" ht="12.75">
      <c r="A31" s="137" t="s">
        <v>832</v>
      </c>
      <c r="B31" s="138" t="s">
        <v>85</v>
      </c>
      <c r="C31" s="138" t="s">
        <v>833</v>
      </c>
      <c r="D31" s="139">
        <v>55</v>
      </c>
      <c r="E31" s="140"/>
      <c r="F31" s="140"/>
      <c r="G31" s="141">
        <f t="shared" si="0"/>
        <v>0</v>
      </c>
      <c r="H31" s="140">
        <v>100</v>
      </c>
      <c r="I31" s="140">
        <f t="shared" si="1"/>
        <v>5500</v>
      </c>
      <c r="J31" s="141">
        <f t="shared" si="2"/>
        <v>6160.000000000001</v>
      </c>
      <c r="K31" s="142"/>
    </row>
    <row r="32" spans="1:11" s="120" customFormat="1" ht="12.75">
      <c r="A32" s="137"/>
      <c r="B32" s="138"/>
      <c r="C32" s="138"/>
      <c r="D32" s="139"/>
      <c r="E32" s="140"/>
      <c r="F32" s="140"/>
      <c r="G32" s="141">
        <f t="shared" si="0"/>
        <v>0</v>
      </c>
      <c r="H32" s="140"/>
      <c r="I32" s="140">
        <f t="shared" si="1"/>
        <v>0</v>
      </c>
      <c r="J32" s="141">
        <f t="shared" si="2"/>
        <v>0</v>
      </c>
      <c r="K32" s="142"/>
    </row>
    <row r="33" spans="1:11" s="120" customFormat="1" ht="12.75">
      <c r="A33" s="137" t="s">
        <v>834</v>
      </c>
      <c r="B33" s="138" t="s">
        <v>375</v>
      </c>
      <c r="C33" s="138" t="s">
        <v>835</v>
      </c>
      <c r="D33" s="139">
        <v>46</v>
      </c>
      <c r="E33" s="140">
        <v>120</v>
      </c>
      <c r="F33" s="140">
        <v>6800</v>
      </c>
      <c r="G33" s="141">
        <f t="shared" si="0"/>
        <v>6181.818181818181</v>
      </c>
      <c r="H33" s="140">
        <v>200</v>
      </c>
      <c r="I33" s="140">
        <f t="shared" si="1"/>
        <v>9200</v>
      </c>
      <c r="J33" s="141">
        <f t="shared" si="2"/>
        <v>10304.000000000002</v>
      </c>
      <c r="K33" s="142">
        <f>J33/G33*100</f>
        <v>166.68235294117653</v>
      </c>
    </row>
    <row r="34" spans="1:11" s="120" customFormat="1" ht="12.75">
      <c r="A34" s="137"/>
      <c r="B34" s="138"/>
      <c r="C34" s="138"/>
      <c r="D34" s="139"/>
      <c r="E34" s="140"/>
      <c r="F34" s="140"/>
      <c r="G34" s="141">
        <f t="shared" si="0"/>
        <v>0</v>
      </c>
      <c r="H34" s="140"/>
      <c r="I34" s="140">
        <f t="shared" si="1"/>
        <v>0</v>
      </c>
      <c r="J34" s="141">
        <f t="shared" si="2"/>
        <v>0</v>
      </c>
      <c r="K34" s="142"/>
    </row>
    <row r="35" spans="1:11" s="120" customFormat="1" ht="12.75">
      <c r="A35" s="137" t="s">
        <v>836</v>
      </c>
      <c r="B35" s="138" t="s">
        <v>837</v>
      </c>
      <c r="C35" s="138"/>
      <c r="D35" s="139"/>
      <c r="E35" s="140"/>
      <c r="F35" s="140"/>
      <c r="G35" s="141">
        <f t="shared" si="0"/>
        <v>0</v>
      </c>
      <c r="H35" s="140"/>
      <c r="I35" s="140">
        <f t="shared" si="1"/>
        <v>0</v>
      </c>
      <c r="J35" s="141">
        <f t="shared" si="2"/>
        <v>0</v>
      </c>
      <c r="K35" s="142"/>
    </row>
    <row r="36" spans="1:11" s="120" customFormat="1" ht="12.75">
      <c r="A36" s="137"/>
      <c r="B36" s="138"/>
      <c r="C36" s="138"/>
      <c r="D36" s="139"/>
      <c r="E36" s="140"/>
      <c r="F36" s="140"/>
      <c r="G36" s="141">
        <f t="shared" si="0"/>
        <v>0</v>
      </c>
      <c r="H36" s="140"/>
      <c r="I36" s="140">
        <f t="shared" si="1"/>
        <v>0</v>
      </c>
      <c r="J36" s="141">
        <f t="shared" si="2"/>
        <v>0</v>
      </c>
      <c r="K36" s="142"/>
    </row>
    <row r="37" spans="1:11" s="120" customFormat="1" ht="12.75">
      <c r="A37" s="137" t="s">
        <v>838</v>
      </c>
      <c r="B37" s="138" t="s">
        <v>780</v>
      </c>
      <c r="C37" s="138" t="s">
        <v>839</v>
      </c>
      <c r="D37" s="139">
        <v>456</v>
      </c>
      <c r="E37" s="140">
        <v>1980</v>
      </c>
      <c r="F37" s="140">
        <v>1139989</v>
      </c>
      <c r="G37" s="141">
        <f t="shared" si="0"/>
        <v>1036353.6363636362</v>
      </c>
      <c r="H37" s="140">
        <v>1800</v>
      </c>
      <c r="I37" s="140">
        <f t="shared" si="1"/>
        <v>820800</v>
      </c>
      <c r="J37" s="141">
        <f t="shared" si="2"/>
        <v>919296.0000000001</v>
      </c>
      <c r="K37" s="142">
        <f>J37/G37*100</f>
        <v>88.7048559240484</v>
      </c>
    </row>
    <row r="38" spans="1:11" s="120" customFormat="1" ht="12.75">
      <c r="A38" s="137"/>
      <c r="B38" s="138"/>
      <c r="C38" s="138"/>
      <c r="D38" s="139"/>
      <c r="E38" s="140"/>
      <c r="F38" s="140"/>
      <c r="G38" s="141">
        <f t="shared" si="0"/>
        <v>0</v>
      </c>
      <c r="H38" s="140"/>
      <c r="I38" s="140">
        <f t="shared" si="1"/>
        <v>0</v>
      </c>
      <c r="J38" s="141">
        <f t="shared" si="2"/>
        <v>0</v>
      </c>
      <c r="K38" s="142"/>
    </row>
    <row r="39" spans="1:11" s="120" customFormat="1" ht="12.75">
      <c r="A39" s="137" t="s">
        <v>840</v>
      </c>
      <c r="B39" s="138" t="s">
        <v>114</v>
      </c>
      <c r="C39" s="138" t="s">
        <v>841</v>
      </c>
      <c r="D39" s="139">
        <v>26.2</v>
      </c>
      <c r="E39" s="140">
        <v>1160</v>
      </c>
      <c r="F39" s="140">
        <v>46809</v>
      </c>
      <c r="G39" s="141">
        <f t="shared" si="0"/>
        <v>42553.63636363636</v>
      </c>
      <c r="H39" s="140">
        <v>2000</v>
      </c>
      <c r="I39" s="140">
        <f t="shared" si="1"/>
        <v>52400</v>
      </c>
      <c r="J39" s="141">
        <f t="shared" si="2"/>
        <v>58688.00000000001</v>
      </c>
      <c r="K39" s="142">
        <f>J39/G39*100</f>
        <v>137.9153581576193</v>
      </c>
    </row>
    <row r="40" spans="1:11" s="120" customFormat="1" ht="12.75">
      <c r="A40" s="137"/>
      <c r="B40" s="138"/>
      <c r="C40" s="138"/>
      <c r="D40" s="139"/>
      <c r="E40" s="140"/>
      <c r="F40" s="140"/>
      <c r="G40" s="141">
        <f t="shared" si="0"/>
        <v>0</v>
      </c>
      <c r="H40" s="140"/>
      <c r="I40" s="140">
        <f t="shared" si="1"/>
        <v>0</v>
      </c>
      <c r="J40" s="141">
        <f t="shared" si="2"/>
        <v>0</v>
      </c>
      <c r="K40" s="142"/>
    </row>
    <row r="41" spans="1:11" s="120" customFormat="1" ht="12.75">
      <c r="A41" s="137" t="s">
        <v>842</v>
      </c>
      <c r="B41" s="138" t="s">
        <v>286</v>
      </c>
      <c r="C41" s="138" t="s">
        <v>843</v>
      </c>
      <c r="D41" s="139">
        <v>25</v>
      </c>
      <c r="E41" s="140">
        <f>21175+17750+10</f>
        <v>38935</v>
      </c>
      <c r="F41" s="140">
        <f>991414+539068+486</f>
        <v>1530968</v>
      </c>
      <c r="G41" s="141">
        <f t="shared" si="0"/>
        <v>1391789.0909090908</v>
      </c>
      <c r="H41" s="140">
        <v>50000</v>
      </c>
      <c r="I41" s="140">
        <f t="shared" si="1"/>
        <v>1250000</v>
      </c>
      <c r="J41" s="141">
        <f t="shared" si="2"/>
        <v>1400000.0000000002</v>
      </c>
      <c r="K41" s="142">
        <f>J41/G41*100</f>
        <v>100.58995354573057</v>
      </c>
    </row>
    <row r="42" spans="1:11" s="120" customFormat="1" ht="12.75">
      <c r="A42" s="137"/>
      <c r="B42" s="138"/>
      <c r="C42" s="138"/>
      <c r="D42" s="139"/>
      <c r="E42" s="140"/>
      <c r="F42" s="140"/>
      <c r="G42" s="141">
        <f t="shared" si="0"/>
        <v>0</v>
      </c>
      <c r="H42" s="140"/>
      <c r="I42" s="140">
        <f t="shared" si="1"/>
        <v>0</v>
      </c>
      <c r="J42" s="141">
        <f t="shared" si="2"/>
        <v>0</v>
      </c>
      <c r="K42" s="142"/>
    </row>
    <row r="43" spans="1:11" s="120" customFormat="1" ht="12.75">
      <c r="A43" s="143" t="s">
        <v>844</v>
      </c>
      <c r="B43" s="144" t="s">
        <v>86</v>
      </c>
      <c r="C43" s="144" t="s">
        <v>845</v>
      </c>
      <c r="D43" s="145">
        <v>3.88</v>
      </c>
      <c r="E43" s="140">
        <v>4080</v>
      </c>
      <c r="F43" s="140">
        <v>34884</v>
      </c>
      <c r="G43" s="141">
        <f t="shared" si="0"/>
        <v>31712.72727272727</v>
      </c>
      <c r="H43" s="140">
        <v>4400</v>
      </c>
      <c r="I43" s="140">
        <f t="shared" si="1"/>
        <v>17072</v>
      </c>
      <c r="J43" s="141">
        <f t="shared" si="2"/>
        <v>19120.640000000003</v>
      </c>
      <c r="K43" s="142">
        <f>J43/G43*100</f>
        <v>60.29326912051371</v>
      </c>
    </row>
    <row r="44" spans="1:11" s="120" customFormat="1" ht="12.75">
      <c r="A44" s="143" t="s">
        <v>844</v>
      </c>
      <c r="B44" s="144" t="s">
        <v>198</v>
      </c>
      <c r="C44" s="144" t="s">
        <v>846</v>
      </c>
      <c r="D44" s="145">
        <v>3.02</v>
      </c>
      <c r="E44" s="140">
        <v>170</v>
      </c>
      <c r="F44" s="140">
        <v>2786</v>
      </c>
      <c r="G44" s="141">
        <f t="shared" si="0"/>
        <v>2532.7272727272725</v>
      </c>
      <c r="H44" s="140">
        <v>200</v>
      </c>
      <c r="I44" s="140">
        <f t="shared" si="1"/>
        <v>604</v>
      </c>
      <c r="J44" s="141">
        <f t="shared" si="2"/>
        <v>676.48</v>
      </c>
      <c r="K44" s="142">
        <f>J44/G44*100</f>
        <v>26.709547738693466</v>
      </c>
    </row>
    <row r="45" spans="1:11" s="120" customFormat="1" ht="12.75">
      <c r="A45" s="137"/>
      <c r="B45" s="138"/>
      <c r="C45" s="138"/>
      <c r="D45" s="139"/>
      <c r="E45" s="140"/>
      <c r="F45" s="140"/>
      <c r="G45" s="141">
        <f t="shared" si="0"/>
        <v>0</v>
      </c>
      <c r="H45" s="140"/>
      <c r="I45" s="140">
        <f t="shared" si="1"/>
        <v>0</v>
      </c>
      <c r="J45" s="141">
        <f t="shared" si="2"/>
        <v>0</v>
      </c>
      <c r="K45" s="142"/>
    </row>
    <row r="46" spans="1:11" s="120" customFormat="1" ht="12.75">
      <c r="A46" s="143" t="s">
        <v>847</v>
      </c>
      <c r="B46" s="144" t="s">
        <v>196</v>
      </c>
      <c r="C46" s="144" t="s">
        <v>848</v>
      </c>
      <c r="D46" s="145">
        <v>4.49</v>
      </c>
      <c r="E46" s="140">
        <v>5840</v>
      </c>
      <c r="F46" s="140">
        <v>59743</v>
      </c>
      <c r="G46" s="141">
        <f t="shared" si="0"/>
        <v>54311.81818181818</v>
      </c>
      <c r="H46" s="140">
        <v>6400</v>
      </c>
      <c r="I46" s="140">
        <f t="shared" si="1"/>
        <v>28736</v>
      </c>
      <c r="J46" s="141">
        <f t="shared" si="2"/>
        <v>32184.320000000003</v>
      </c>
      <c r="K46" s="142">
        <f>J46/G46*100</f>
        <v>59.25841019031519</v>
      </c>
    </row>
    <row r="47" spans="1:11" s="120" customFormat="1" ht="12.75">
      <c r="A47" s="143"/>
      <c r="B47" s="144"/>
      <c r="C47" s="144"/>
      <c r="D47" s="139"/>
      <c r="E47" s="140"/>
      <c r="F47" s="140"/>
      <c r="G47" s="141">
        <f t="shared" si="0"/>
        <v>0</v>
      </c>
      <c r="H47" s="140"/>
      <c r="I47" s="140">
        <f t="shared" si="1"/>
        <v>0</v>
      </c>
      <c r="J47" s="141">
        <f t="shared" si="2"/>
        <v>0</v>
      </c>
      <c r="K47" s="142"/>
    </row>
    <row r="48" spans="1:11" s="120" customFormat="1" ht="12.75">
      <c r="A48" s="143" t="s">
        <v>849</v>
      </c>
      <c r="B48" s="144" t="s">
        <v>197</v>
      </c>
      <c r="C48" s="144" t="s">
        <v>850</v>
      </c>
      <c r="D48" s="145">
        <v>7.39</v>
      </c>
      <c r="E48" s="140">
        <v>4790</v>
      </c>
      <c r="F48" s="140">
        <v>71419</v>
      </c>
      <c r="G48" s="141">
        <f t="shared" si="0"/>
        <v>64926.36363636363</v>
      </c>
      <c r="H48" s="140">
        <v>5500</v>
      </c>
      <c r="I48" s="140">
        <f t="shared" si="1"/>
        <v>40645</v>
      </c>
      <c r="J48" s="141">
        <f t="shared" si="2"/>
        <v>45522.4</v>
      </c>
      <c r="K48" s="142">
        <f>J48/G48*100</f>
        <v>70.11389126142905</v>
      </c>
    </row>
    <row r="49" spans="1:11" s="120" customFormat="1" ht="12.75">
      <c r="A49" s="137"/>
      <c r="B49" s="138"/>
      <c r="C49" s="138"/>
      <c r="D49" s="139"/>
      <c r="E49" s="140"/>
      <c r="F49" s="140"/>
      <c r="G49" s="141">
        <f t="shared" si="0"/>
        <v>0</v>
      </c>
      <c r="H49" s="140"/>
      <c r="I49" s="140">
        <f t="shared" si="1"/>
        <v>0</v>
      </c>
      <c r="J49" s="141">
        <f t="shared" si="2"/>
        <v>0</v>
      </c>
      <c r="K49" s="142"/>
    </row>
    <row r="50" spans="1:11" s="120" customFormat="1" ht="12.75">
      <c r="A50" s="137" t="s">
        <v>851</v>
      </c>
      <c r="B50" s="138" t="s">
        <v>285</v>
      </c>
      <c r="C50" s="138" t="s">
        <v>852</v>
      </c>
      <c r="D50" s="139">
        <v>47.5</v>
      </c>
      <c r="E50" s="140">
        <v>370</v>
      </c>
      <c r="F50" s="140">
        <v>21652</v>
      </c>
      <c r="G50" s="141">
        <f t="shared" si="0"/>
        <v>19683.63636363636</v>
      </c>
      <c r="H50" s="140">
        <v>300</v>
      </c>
      <c r="I50" s="140">
        <f t="shared" si="1"/>
        <v>14250</v>
      </c>
      <c r="J50" s="141">
        <f t="shared" si="2"/>
        <v>15960.000000000002</v>
      </c>
      <c r="K50" s="142">
        <f>J50/G50*100</f>
        <v>81.08257897653799</v>
      </c>
    </row>
    <row r="51" spans="1:11" s="120" customFormat="1" ht="12.75">
      <c r="A51" s="137"/>
      <c r="B51" s="138"/>
      <c r="C51" s="138"/>
      <c r="D51" s="139"/>
      <c r="E51" s="140"/>
      <c r="F51" s="140"/>
      <c r="G51" s="141">
        <f t="shared" si="0"/>
        <v>0</v>
      </c>
      <c r="H51" s="140"/>
      <c r="I51" s="140">
        <f t="shared" si="1"/>
        <v>0</v>
      </c>
      <c r="J51" s="141">
        <f t="shared" si="2"/>
        <v>0</v>
      </c>
      <c r="K51" s="142"/>
    </row>
    <row r="52" spans="1:11" s="120" customFormat="1" ht="12.75">
      <c r="A52" s="137" t="s">
        <v>853</v>
      </c>
      <c r="B52" s="138" t="s">
        <v>115</v>
      </c>
      <c r="C52" s="138" t="s">
        <v>854</v>
      </c>
      <c r="D52" s="139">
        <v>55.4</v>
      </c>
      <c r="E52" s="140">
        <v>100</v>
      </c>
      <c r="F52" s="140">
        <v>6820</v>
      </c>
      <c r="G52" s="141">
        <f t="shared" si="0"/>
        <v>6199.999999999999</v>
      </c>
      <c r="H52" s="140">
        <v>200</v>
      </c>
      <c r="I52" s="140">
        <f t="shared" si="1"/>
        <v>11080</v>
      </c>
      <c r="J52" s="141">
        <f t="shared" si="2"/>
        <v>12409.6</v>
      </c>
      <c r="K52" s="142">
        <f>J52/G52*100</f>
        <v>200.15483870967748</v>
      </c>
    </row>
    <row r="53" spans="1:11" s="120" customFormat="1" ht="12.75">
      <c r="A53" s="137"/>
      <c r="B53" s="138"/>
      <c r="C53" s="138"/>
      <c r="D53" s="139"/>
      <c r="E53" s="140"/>
      <c r="F53" s="140"/>
      <c r="G53" s="141">
        <f t="shared" si="0"/>
        <v>0</v>
      </c>
      <c r="H53" s="140"/>
      <c r="I53" s="140">
        <f t="shared" si="1"/>
        <v>0</v>
      </c>
      <c r="J53" s="141">
        <f t="shared" si="2"/>
        <v>0</v>
      </c>
      <c r="K53" s="142"/>
    </row>
    <row r="54" spans="1:11" s="120" customFormat="1" ht="12.75">
      <c r="A54" s="137" t="s">
        <v>855</v>
      </c>
      <c r="B54" s="138" t="s">
        <v>121</v>
      </c>
      <c r="C54" s="138" t="s">
        <v>856</v>
      </c>
      <c r="D54" s="139">
        <v>491</v>
      </c>
      <c r="E54" s="140">
        <v>3325</v>
      </c>
      <c r="F54" s="140">
        <v>1036027</v>
      </c>
      <c r="G54" s="141">
        <f t="shared" si="0"/>
        <v>941842.7272727272</v>
      </c>
      <c r="H54" s="140">
        <v>3700</v>
      </c>
      <c r="I54" s="140">
        <f t="shared" si="1"/>
        <v>1816700</v>
      </c>
      <c r="J54" s="141">
        <f t="shared" si="2"/>
        <v>2034704.0000000002</v>
      </c>
      <c r="K54" s="142">
        <f>J54/G54*100</f>
        <v>216.0343697606337</v>
      </c>
    </row>
    <row r="55" spans="1:11" s="120" customFormat="1" ht="12.75">
      <c r="A55" s="137"/>
      <c r="B55" s="138"/>
      <c r="C55" s="138"/>
      <c r="D55" s="139"/>
      <c r="E55" s="140"/>
      <c r="F55" s="140"/>
      <c r="G55" s="141">
        <f t="shared" si="0"/>
        <v>0</v>
      </c>
      <c r="H55" s="140"/>
      <c r="I55" s="140">
        <f t="shared" si="1"/>
        <v>0</v>
      </c>
      <c r="J55" s="141">
        <f t="shared" si="2"/>
        <v>0</v>
      </c>
      <c r="K55" s="142"/>
    </row>
    <row r="56" spans="1:11" s="120" customFormat="1" ht="12.75">
      <c r="A56" s="137" t="s">
        <v>857</v>
      </c>
      <c r="B56" s="138" t="s">
        <v>122</v>
      </c>
      <c r="C56" s="138" t="s">
        <v>858</v>
      </c>
      <c r="D56" s="139">
        <v>576</v>
      </c>
      <c r="E56" s="140">
        <v>350</v>
      </c>
      <c r="F56" s="140">
        <v>248395</v>
      </c>
      <c r="G56" s="141">
        <f t="shared" si="0"/>
        <v>225813.63636363635</v>
      </c>
      <c r="H56" s="140">
        <v>200</v>
      </c>
      <c r="I56" s="140">
        <f t="shared" si="1"/>
        <v>115200</v>
      </c>
      <c r="J56" s="141">
        <f t="shared" si="2"/>
        <v>129024.00000000001</v>
      </c>
      <c r="K56" s="142">
        <f>J56/G56*100</f>
        <v>57.137381992391155</v>
      </c>
    </row>
    <row r="57" spans="1:11" s="120" customFormat="1" ht="12.75">
      <c r="A57" s="137"/>
      <c r="B57" s="138"/>
      <c r="C57" s="138"/>
      <c r="D57" s="139"/>
      <c r="E57" s="140"/>
      <c r="F57" s="140"/>
      <c r="G57" s="141">
        <f t="shared" si="0"/>
        <v>0</v>
      </c>
      <c r="H57" s="140"/>
      <c r="I57" s="140">
        <f t="shared" si="1"/>
        <v>0</v>
      </c>
      <c r="J57" s="141">
        <f t="shared" si="2"/>
        <v>0</v>
      </c>
      <c r="K57" s="142"/>
    </row>
    <row r="58" spans="1:11" s="120" customFormat="1" ht="12.75">
      <c r="A58" s="137" t="s">
        <v>859</v>
      </c>
      <c r="B58" s="138" t="s">
        <v>123</v>
      </c>
      <c r="C58" s="138" t="s">
        <v>860</v>
      </c>
      <c r="D58" s="139">
        <v>172</v>
      </c>
      <c r="E58" s="140">
        <v>60</v>
      </c>
      <c r="F58" s="140">
        <v>6653</v>
      </c>
      <c r="G58" s="141">
        <v>6653</v>
      </c>
      <c r="H58" s="140">
        <v>100</v>
      </c>
      <c r="I58" s="140">
        <f t="shared" si="1"/>
        <v>17200</v>
      </c>
      <c r="J58" s="141">
        <f t="shared" si="2"/>
        <v>19264.000000000004</v>
      </c>
      <c r="K58" s="142">
        <f>J58/G58*100</f>
        <v>289.5535848489404</v>
      </c>
    </row>
    <row r="59" spans="1:11" s="120" customFormat="1" ht="12.75">
      <c r="A59" s="137"/>
      <c r="B59" s="138"/>
      <c r="C59" s="138"/>
      <c r="D59" s="139"/>
      <c r="E59" s="140"/>
      <c r="F59" s="140"/>
      <c r="G59" s="141">
        <f aca="true" t="shared" si="3" ref="G59:G123">F59/1.1</f>
        <v>0</v>
      </c>
      <c r="H59" s="140"/>
      <c r="I59" s="140">
        <f t="shared" si="1"/>
        <v>0</v>
      </c>
      <c r="J59" s="141">
        <f t="shared" si="2"/>
        <v>0</v>
      </c>
      <c r="K59" s="142"/>
    </row>
    <row r="60" spans="1:11" s="120" customFormat="1" ht="12.75">
      <c r="A60" s="137" t="s">
        <v>861</v>
      </c>
      <c r="B60" s="138" t="s">
        <v>116</v>
      </c>
      <c r="C60" s="138" t="s">
        <v>862</v>
      </c>
      <c r="D60" s="139">
        <v>586</v>
      </c>
      <c r="E60" s="140">
        <v>16</v>
      </c>
      <c r="F60" s="140">
        <v>11562</v>
      </c>
      <c r="G60" s="141">
        <f t="shared" si="3"/>
        <v>10510.90909090909</v>
      </c>
      <c r="H60" s="140">
        <v>100</v>
      </c>
      <c r="I60" s="140">
        <f t="shared" si="1"/>
        <v>58600</v>
      </c>
      <c r="J60" s="141">
        <f t="shared" si="2"/>
        <v>65632</v>
      </c>
      <c r="K60" s="142">
        <f>J60/G60*100</f>
        <v>624.4179207749526</v>
      </c>
    </row>
    <row r="61" spans="1:11" s="120" customFormat="1" ht="12.75">
      <c r="A61" s="137"/>
      <c r="B61" s="138"/>
      <c r="C61" s="138"/>
      <c r="D61" s="139"/>
      <c r="E61" s="140"/>
      <c r="F61" s="140"/>
      <c r="G61" s="141">
        <f t="shared" si="3"/>
        <v>0</v>
      </c>
      <c r="H61" s="140"/>
      <c r="I61" s="140">
        <f t="shared" si="1"/>
        <v>0</v>
      </c>
      <c r="J61" s="141">
        <f t="shared" si="2"/>
        <v>0</v>
      </c>
      <c r="K61" s="142"/>
    </row>
    <row r="62" spans="1:11" s="120" customFormat="1" ht="12.75">
      <c r="A62" s="137" t="s">
        <v>863</v>
      </c>
      <c r="B62" s="138" t="s">
        <v>84</v>
      </c>
      <c r="C62" s="138" t="s">
        <v>864</v>
      </c>
      <c r="D62" s="139">
        <v>606</v>
      </c>
      <c r="E62" s="140">
        <f>390+210</f>
        <v>600</v>
      </c>
      <c r="F62" s="140">
        <f>291377+156895</f>
        <v>448272</v>
      </c>
      <c r="G62" s="141">
        <f t="shared" si="3"/>
        <v>407519.99999999994</v>
      </c>
      <c r="H62" s="140">
        <v>2100</v>
      </c>
      <c r="I62" s="140">
        <f t="shared" si="1"/>
        <v>1272600</v>
      </c>
      <c r="J62" s="141">
        <f t="shared" si="2"/>
        <v>1425312.0000000002</v>
      </c>
      <c r="K62" s="142">
        <f>J62/G62*100</f>
        <v>349.75265017667857</v>
      </c>
    </row>
    <row r="63" spans="1:11" s="120" customFormat="1" ht="12.75">
      <c r="A63" s="137"/>
      <c r="B63" s="138"/>
      <c r="C63" s="138"/>
      <c r="D63" s="139"/>
      <c r="E63" s="140"/>
      <c r="F63" s="140"/>
      <c r="G63" s="141">
        <f t="shared" si="3"/>
        <v>0</v>
      </c>
      <c r="H63" s="140"/>
      <c r="I63" s="140">
        <f t="shared" si="1"/>
        <v>0</v>
      </c>
      <c r="J63" s="141">
        <f t="shared" si="2"/>
        <v>0</v>
      </c>
      <c r="K63" s="142"/>
    </row>
    <row r="64" spans="1:11" s="120" customFormat="1" ht="12.75">
      <c r="A64" s="137" t="s">
        <v>865</v>
      </c>
      <c r="B64" s="138" t="s">
        <v>117</v>
      </c>
      <c r="C64" s="138" t="s">
        <v>866</v>
      </c>
      <c r="D64" s="139">
        <v>73</v>
      </c>
      <c r="E64" s="140">
        <v>2580</v>
      </c>
      <c r="F64" s="140">
        <v>232458</v>
      </c>
      <c r="G64" s="141">
        <f t="shared" si="3"/>
        <v>211325.45454545453</v>
      </c>
      <c r="H64" s="140">
        <v>2900</v>
      </c>
      <c r="I64" s="140">
        <f t="shared" si="1"/>
        <v>211700</v>
      </c>
      <c r="J64" s="141">
        <f t="shared" si="2"/>
        <v>237104.00000000003</v>
      </c>
      <c r="K64" s="142">
        <f>J64/G64*100</f>
        <v>112.19850467611356</v>
      </c>
    </row>
    <row r="65" spans="1:11" s="120" customFormat="1" ht="12.75">
      <c r="A65" s="137"/>
      <c r="B65" s="138"/>
      <c r="C65" s="138"/>
      <c r="D65" s="139"/>
      <c r="E65" s="140"/>
      <c r="F65" s="140"/>
      <c r="G65" s="141">
        <f t="shared" si="3"/>
        <v>0</v>
      </c>
      <c r="H65" s="140"/>
      <c r="I65" s="140">
        <f t="shared" si="1"/>
        <v>0</v>
      </c>
      <c r="J65" s="141">
        <f t="shared" si="2"/>
        <v>0</v>
      </c>
      <c r="K65" s="142"/>
    </row>
    <row r="66" spans="1:11" s="120" customFormat="1" ht="12.75">
      <c r="A66" s="137" t="s">
        <v>867</v>
      </c>
      <c r="B66" s="138" t="s">
        <v>868</v>
      </c>
      <c r="C66" s="138" t="s">
        <v>869</v>
      </c>
      <c r="D66" s="139"/>
      <c r="E66" s="140"/>
      <c r="F66" s="140"/>
      <c r="G66" s="141">
        <f t="shared" si="3"/>
        <v>0</v>
      </c>
      <c r="H66" s="140"/>
      <c r="I66" s="140">
        <f t="shared" si="1"/>
        <v>0</v>
      </c>
      <c r="J66" s="141">
        <f t="shared" si="2"/>
        <v>0</v>
      </c>
      <c r="K66" s="142"/>
    </row>
    <row r="67" spans="1:11" s="120" customFormat="1" ht="12.75">
      <c r="A67" s="137"/>
      <c r="B67" s="138"/>
      <c r="C67" s="138"/>
      <c r="D67" s="139"/>
      <c r="E67" s="140"/>
      <c r="F67" s="140"/>
      <c r="G67" s="141">
        <f t="shared" si="3"/>
        <v>0</v>
      </c>
      <c r="H67" s="140"/>
      <c r="I67" s="140">
        <f t="shared" si="1"/>
        <v>0</v>
      </c>
      <c r="J67" s="141">
        <f t="shared" si="2"/>
        <v>0</v>
      </c>
      <c r="K67" s="142"/>
    </row>
    <row r="68" spans="1:12" s="124" customFormat="1" ht="15">
      <c r="A68" s="137" t="s">
        <v>870</v>
      </c>
      <c r="B68" s="138" t="s">
        <v>118</v>
      </c>
      <c r="C68" s="138" t="s">
        <v>871</v>
      </c>
      <c r="D68" s="139">
        <v>28</v>
      </c>
      <c r="E68" s="140">
        <f>150+8279</f>
        <v>8429</v>
      </c>
      <c r="F68" s="140">
        <f>5313+222873</f>
        <v>228186</v>
      </c>
      <c r="G68" s="141">
        <f t="shared" si="3"/>
        <v>207441.81818181818</v>
      </c>
      <c r="H68" s="140">
        <v>10000</v>
      </c>
      <c r="I68" s="140">
        <f t="shared" si="1"/>
        <v>280000</v>
      </c>
      <c r="J68" s="141">
        <f t="shared" si="2"/>
        <v>313600.00000000006</v>
      </c>
      <c r="K68" s="142">
        <f>J68/G68*100</f>
        <v>151.17491870666916</v>
      </c>
      <c r="L68" s="120"/>
    </row>
    <row r="69" spans="1:11" s="120" customFormat="1" ht="12.75">
      <c r="A69" s="137"/>
      <c r="B69" s="138"/>
      <c r="C69" s="138"/>
      <c r="D69" s="139"/>
      <c r="E69" s="140"/>
      <c r="F69" s="140"/>
      <c r="G69" s="141">
        <f t="shared" si="3"/>
        <v>0</v>
      </c>
      <c r="H69" s="140"/>
      <c r="I69" s="140">
        <f t="shared" si="1"/>
        <v>0</v>
      </c>
      <c r="J69" s="141">
        <f t="shared" si="2"/>
        <v>0</v>
      </c>
      <c r="K69" s="142"/>
    </row>
    <row r="70" spans="1:11" s="120" customFormat="1" ht="12.75">
      <c r="A70" s="137" t="s">
        <v>872</v>
      </c>
      <c r="B70" s="138" t="s">
        <v>377</v>
      </c>
      <c r="C70" s="138" t="s">
        <v>378</v>
      </c>
      <c r="D70" s="139">
        <v>9</v>
      </c>
      <c r="E70" s="140">
        <f>12440+2870</f>
        <v>15310</v>
      </c>
      <c r="F70" s="140">
        <f>156010+31171</f>
        <v>187181</v>
      </c>
      <c r="G70" s="141">
        <f t="shared" si="3"/>
        <v>170164.54545454544</v>
      </c>
      <c r="H70" s="140">
        <v>18000</v>
      </c>
      <c r="I70" s="140">
        <f t="shared" si="1"/>
        <v>162000</v>
      </c>
      <c r="J70" s="141">
        <f t="shared" si="2"/>
        <v>181440.00000000003</v>
      </c>
      <c r="K70" s="142">
        <f>J70/G70*100</f>
        <v>106.62620671969914</v>
      </c>
    </row>
    <row r="71" spans="1:11" s="120" customFormat="1" ht="12.75">
      <c r="A71" s="137"/>
      <c r="B71" s="138"/>
      <c r="C71" s="138"/>
      <c r="D71" s="139"/>
      <c r="E71" s="140"/>
      <c r="F71" s="140"/>
      <c r="G71" s="141">
        <f t="shared" si="3"/>
        <v>0</v>
      </c>
      <c r="H71" s="140"/>
      <c r="I71" s="140">
        <f t="shared" si="1"/>
        <v>0</v>
      </c>
      <c r="J71" s="141">
        <f t="shared" si="2"/>
        <v>0</v>
      </c>
      <c r="K71" s="142"/>
    </row>
    <row r="72" spans="1:11" s="120" customFormat="1" ht="12.75">
      <c r="A72" s="137" t="s">
        <v>873</v>
      </c>
      <c r="B72" s="138" t="s">
        <v>779</v>
      </c>
      <c r="C72" s="138" t="s">
        <v>874</v>
      </c>
      <c r="D72" s="139">
        <v>91.5</v>
      </c>
      <c r="E72" s="140">
        <v>3140</v>
      </c>
      <c r="F72" s="140">
        <v>353972</v>
      </c>
      <c r="G72" s="141">
        <f t="shared" si="3"/>
        <v>321792.72727272724</v>
      </c>
      <c r="H72" s="140">
        <v>8000</v>
      </c>
      <c r="I72" s="140">
        <f t="shared" si="1"/>
        <v>732000</v>
      </c>
      <c r="J72" s="141">
        <f t="shared" si="2"/>
        <v>819840.0000000001</v>
      </c>
      <c r="K72" s="142">
        <f>J72/G72*100</f>
        <v>254.77269388539213</v>
      </c>
    </row>
    <row r="73" spans="1:11" s="120" customFormat="1" ht="12.75">
      <c r="A73" s="137"/>
      <c r="B73" s="138"/>
      <c r="C73" s="138"/>
      <c r="D73" s="139"/>
      <c r="E73" s="140"/>
      <c r="F73" s="140"/>
      <c r="G73" s="141">
        <f t="shared" si="3"/>
        <v>0</v>
      </c>
      <c r="H73" s="140"/>
      <c r="I73" s="140">
        <f t="shared" si="1"/>
        <v>0</v>
      </c>
      <c r="J73" s="141">
        <f t="shared" si="2"/>
        <v>0</v>
      </c>
      <c r="K73" s="142"/>
    </row>
    <row r="74" spans="1:11" s="120" customFormat="1" ht="12.75">
      <c r="A74" s="137" t="s">
        <v>875</v>
      </c>
      <c r="B74" s="138" t="s">
        <v>119</v>
      </c>
      <c r="C74" s="138" t="s">
        <v>876</v>
      </c>
      <c r="D74" s="139">
        <v>20</v>
      </c>
      <c r="E74" s="140">
        <f>9925+11440+13390</f>
        <v>34755</v>
      </c>
      <c r="F74" s="140">
        <f>272044+313570+228433</f>
        <v>814047</v>
      </c>
      <c r="G74" s="141">
        <f t="shared" si="3"/>
        <v>740042.7272727272</v>
      </c>
      <c r="H74" s="140">
        <v>45000</v>
      </c>
      <c r="I74" s="140">
        <f t="shared" si="1"/>
        <v>900000</v>
      </c>
      <c r="J74" s="141">
        <f t="shared" si="2"/>
        <v>1008000.0000000001</v>
      </c>
      <c r="K74" s="142">
        <f>J74/G74*100</f>
        <v>136.2083516062341</v>
      </c>
    </row>
    <row r="75" spans="1:11" s="120" customFormat="1" ht="12.75">
      <c r="A75" s="137"/>
      <c r="B75" s="138"/>
      <c r="C75" s="138"/>
      <c r="D75" s="139"/>
      <c r="E75" s="140"/>
      <c r="F75" s="140"/>
      <c r="G75" s="141">
        <f t="shared" si="3"/>
        <v>0</v>
      </c>
      <c r="H75" s="140"/>
      <c r="I75" s="140">
        <f t="shared" si="1"/>
        <v>0</v>
      </c>
      <c r="J75" s="141">
        <f t="shared" si="2"/>
        <v>0</v>
      </c>
      <c r="K75" s="142"/>
    </row>
    <row r="76" spans="1:11" s="120" customFormat="1" ht="12.75">
      <c r="A76" s="137" t="s">
        <v>877</v>
      </c>
      <c r="B76" s="138" t="s">
        <v>283</v>
      </c>
      <c r="C76" s="138" t="s">
        <v>878</v>
      </c>
      <c r="D76" s="139">
        <v>38.8</v>
      </c>
      <c r="E76" s="140">
        <v>2550</v>
      </c>
      <c r="F76" s="140">
        <v>120948</v>
      </c>
      <c r="G76" s="141">
        <f t="shared" si="3"/>
        <v>109952.72727272726</v>
      </c>
      <c r="H76" s="140">
        <v>4200</v>
      </c>
      <c r="I76" s="140">
        <f t="shared" si="1"/>
        <v>162960</v>
      </c>
      <c r="J76" s="141">
        <f t="shared" si="2"/>
        <v>182515.2</v>
      </c>
      <c r="K76" s="142">
        <f>J76/G76*100</f>
        <v>165.99424546085925</v>
      </c>
    </row>
    <row r="77" spans="1:11" s="120" customFormat="1" ht="12.75">
      <c r="A77" s="137"/>
      <c r="B77" s="138"/>
      <c r="C77" s="138"/>
      <c r="D77" s="139"/>
      <c r="E77" s="140"/>
      <c r="F77" s="140"/>
      <c r="G77" s="141">
        <f t="shared" si="3"/>
        <v>0</v>
      </c>
      <c r="H77" s="140"/>
      <c r="I77" s="140">
        <f t="shared" si="1"/>
        <v>0</v>
      </c>
      <c r="J77" s="141">
        <f t="shared" si="2"/>
        <v>0</v>
      </c>
      <c r="K77" s="142"/>
    </row>
    <row r="78" spans="1:11" s="120" customFormat="1" ht="12.75">
      <c r="A78" s="137" t="s">
        <v>879</v>
      </c>
      <c r="B78" s="138" t="s">
        <v>284</v>
      </c>
      <c r="C78" s="138" t="s">
        <v>880</v>
      </c>
      <c r="D78" s="139">
        <v>98.77</v>
      </c>
      <c r="E78" s="140">
        <v>24</v>
      </c>
      <c r="F78" s="140">
        <v>2998</v>
      </c>
      <c r="G78" s="141">
        <f t="shared" si="3"/>
        <v>2725.454545454545</v>
      </c>
      <c r="H78" s="140">
        <v>30</v>
      </c>
      <c r="I78" s="140">
        <f t="shared" si="1"/>
        <v>2963.1</v>
      </c>
      <c r="J78" s="141">
        <f t="shared" si="2"/>
        <v>3318.672</v>
      </c>
      <c r="K78" s="142">
        <f>J78/G78*100</f>
        <v>121.76581721147433</v>
      </c>
    </row>
    <row r="79" spans="1:11" s="120" customFormat="1" ht="12.75">
      <c r="A79" s="137"/>
      <c r="B79" s="138"/>
      <c r="C79" s="138"/>
      <c r="D79" s="139"/>
      <c r="E79" s="140"/>
      <c r="F79" s="140"/>
      <c r="G79" s="141">
        <f t="shared" si="3"/>
        <v>0</v>
      </c>
      <c r="H79" s="140"/>
      <c r="I79" s="140">
        <f aca="true" t="shared" si="4" ref="I79:I142">D79*H79</f>
        <v>0</v>
      </c>
      <c r="J79" s="141">
        <f t="shared" si="2"/>
        <v>0</v>
      </c>
      <c r="K79" s="142"/>
    </row>
    <row r="80" spans="1:11" s="120" customFormat="1" ht="12.75">
      <c r="A80" s="137" t="s">
        <v>881</v>
      </c>
      <c r="B80" s="138" t="s">
        <v>882</v>
      </c>
      <c r="C80" s="138" t="s">
        <v>2423</v>
      </c>
      <c r="D80" s="139">
        <v>299</v>
      </c>
      <c r="E80" s="140"/>
      <c r="F80" s="140"/>
      <c r="G80" s="141">
        <f t="shared" si="3"/>
        <v>0</v>
      </c>
      <c r="H80" s="140">
        <v>20</v>
      </c>
      <c r="I80" s="140">
        <f t="shared" si="4"/>
        <v>5980</v>
      </c>
      <c r="J80" s="141">
        <f aca="true" t="shared" si="5" ref="J80:J143">I80*1.12</f>
        <v>6697.6</v>
      </c>
      <c r="K80" s="142"/>
    </row>
    <row r="81" spans="1:11" s="120" customFormat="1" ht="12.75">
      <c r="A81" s="137"/>
      <c r="B81" s="138"/>
      <c r="C81" s="138"/>
      <c r="D81" s="139"/>
      <c r="E81" s="140"/>
      <c r="F81" s="140"/>
      <c r="G81" s="141">
        <f t="shared" si="3"/>
        <v>0</v>
      </c>
      <c r="H81" s="140"/>
      <c r="I81" s="140">
        <f t="shared" si="4"/>
        <v>0</v>
      </c>
      <c r="J81" s="141">
        <f t="shared" si="5"/>
        <v>0</v>
      </c>
      <c r="K81" s="142"/>
    </row>
    <row r="82" spans="1:11" s="120" customFormat="1" ht="12.75">
      <c r="A82" s="137" t="s">
        <v>883</v>
      </c>
      <c r="B82" s="138" t="s">
        <v>783</v>
      </c>
      <c r="C82" s="138" t="s">
        <v>884</v>
      </c>
      <c r="D82" s="139"/>
      <c r="E82" s="140">
        <f>217714+37830</f>
        <v>255544</v>
      </c>
      <c r="F82" s="140">
        <f>4158337+452069</f>
        <v>4610406</v>
      </c>
      <c r="G82" s="141">
        <f t="shared" si="3"/>
        <v>4191278.1818181816</v>
      </c>
      <c r="H82" s="140"/>
      <c r="I82" s="140">
        <f t="shared" si="4"/>
        <v>0</v>
      </c>
      <c r="J82" s="141">
        <f t="shared" si="5"/>
        <v>0</v>
      </c>
      <c r="K82" s="142">
        <f>J82/G82*100</f>
        <v>0</v>
      </c>
    </row>
    <row r="83" spans="1:12" s="146" customFormat="1" ht="15">
      <c r="A83" s="137"/>
      <c r="B83" s="138"/>
      <c r="C83" s="138"/>
      <c r="D83" s="139"/>
      <c r="E83" s="140"/>
      <c r="F83" s="140"/>
      <c r="G83" s="141">
        <f t="shared" si="3"/>
        <v>0</v>
      </c>
      <c r="H83" s="140"/>
      <c r="I83" s="140">
        <f t="shared" si="4"/>
        <v>0</v>
      </c>
      <c r="J83" s="141">
        <f t="shared" si="5"/>
        <v>0</v>
      </c>
      <c r="K83" s="142"/>
      <c r="L83" s="120"/>
    </row>
    <row r="84" spans="1:12" s="146" customFormat="1" ht="15">
      <c r="A84" s="137" t="s">
        <v>885</v>
      </c>
      <c r="B84" s="138" t="s">
        <v>120</v>
      </c>
      <c r="C84" s="138" t="s">
        <v>886</v>
      </c>
      <c r="D84" s="139">
        <v>18</v>
      </c>
      <c r="E84" s="140">
        <v>6712</v>
      </c>
      <c r="F84" s="140">
        <v>140251</v>
      </c>
      <c r="G84" s="141">
        <f t="shared" si="3"/>
        <v>127500.90909090907</v>
      </c>
      <c r="H84" s="140">
        <v>9000</v>
      </c>
      <c r="I84" s="140">
        <f t="shared" si="4"/>
        <v>162000</v>
      </c>
      <c r="J84" s="141">
        <f t="shared" si="5"/>
        <v>181440.00000000003</v>
      </c>
      <c r="K84" s="142">
        <f>J84/G84*100</f>
        <v>142.3048677014781</v>
      </c>
      <c r="L84" s="120"/>
    </row>
    <row r="85" spans="1:12" s="124" customFormat="1" ht="15">
      <c r="A85" s="137"/>
      <c r="B85" s="138"/>
      <c r="C85" s="138"/>
      <c r="D85" s="139"/>
      <c r="E85" s="140"/>
      <c r="F85" s="140"/>
      <c r="G85" s="141">
        <f t="shared" si="3"/>
        <v>0</v>
      </c>
      <c r="H85" s="140"/>
      <c r="I85" s="140">
        <f t="shared" si="4"/>
        <v>0</v>
      </c>
      <c r="J85" s="141">
        <f t="shared" si="5"/>
        <v>0</v>
      </c>
      <c r="K85" s="142"/>
      <c r="L85" s="120"/>
    </row>
    <row r="86" spans="1:12" s="124" customFormat="1" ht="15">
      <c r="A86" s="137"/>
      <c r="B86" s="138"/>
      <c r="C86" s="138"/>
      <c r="D86" s="139"/>
      <c r="E86" s="140"/>
      <c r="F86" s="140"/>
      <c r="G86" s="141">
        <f t="shared" si="3"/>
        <v>0</v>
      </c>
      <c r="H86" s="140"/>
      <c r="I86" s="140">
        <f t="shared" si="4"/>
        <v>0</v>
      </c>
      <c r="J86" s="141">
        <f t="shared" si="5"/>
        <v>0</v>
      </c>
      <c r="K86" s="142"/>
      <c r="L86" s="120"/>
    </row>
    <row r="87" spans="1:11" s="120" customFormat="1" ht="12.75">
      <c r="A87" s="147" t="s">
        <v>887</v>
      </c>
      <c r="B87" s="138"/>
      <c r="C87" s="138"/>
      <c r="D87" s="139"/>
      <c r="E87" s="140"/>
      <c r="F87" s="140"/>
      <c r="G87" s="141">
        <f t="shared" si="3"/>
        <v>0</v>
      </c>
      <c r="H87" s="140"/>
      <c r="I87" s="140">
        <f t="shared" si="4"/>
        <v>0</v>
      </c>
      <c r="J87" s="141">
        <f t="shared" si="5"/>
        <v>0</v>
      </c>
      <c r="K87" s="142"/>
    </row>
    <row r="88" spans="1:11" s="120" customFormat="1" ht="12.75">
      <c r="A88" s="137"/>
      <c r="B88" s="138"/>
      <c r="C88" s="138"/>
      <c r="D88" s="139"/>
      <c r="E88" s="140"/>
      <c r="F88" s="140"/>
      <c r="G88" s="141">
        <f t="shared" si="3"/>
        <v>0</v>
      </c>
      <c r="H88" s="140"/>
      <c r="I88" s="140">
        <f t="shared" si="4"/>
        <v>0</v>
      </c>
      <c r="J88" s="141">
        <f t="shared" si="5"/>
        <v>0</v>
      </c>
      <c r="K88" s="142"/>
    </row>
    <row r="89" spans="1:11" s="120" customFormat="1" ht="12.75">
      <c r="A89" s="137" t="s">
        <v>888</v>
      </c>
      <c r="B89" s="138">
        <v>2157101</v>
      </c>
      <c r="C89" s="138" t="s">
        <v>889</v>
      </c>
      <c r="D89" s="139">
        <v>225.5</v>
      </c>
      <c r="E89" s="231">
        <v>4168</v>
      </c>
      <c r="F89" s="232">
        <v>1115382</v>
      </c>
      <c r="G89" s="141">
        <f t="shared" si="3"/>
        <v>1013983.6363636362</v>
      </c>
      <c r="H89" s="140">
        <v>6000</v>
      </c>
      <c r="I89" s="140">
        <f t="shared" si="4"/>
        <v>1353000</v>
      </c>
      <c r="J89" s="141">
        <f t="shared" si="5"/>
        <v>1515360.0000000002</v>
      </c>
      <c r="K89" s="142">
        <f>J89/G89*100</f>
        <v>149.44619870143148</v>
      </c>
    </row>
    <row r="90" spans="1:11" s="120" customFormat="1" ht="12.75">
      <c r="A90" s="137"/>
      <c r="B90" s="138"/>
      <c r="C90" s="138"/>
      <c r="D90" s="139"/>
      <c r="E90" s="140"/>
      <c r="F90" s="140"/>
      <c r="G90" s="141">
        <f t="shared" si="3"/>
        <v>0</v>
      </c>
      <c r="H90" s="140"/>
      <c r="I90" s="140">
        <f t="shared" si="4"/>
        <v>0</v>
      </c>
      <c r="J90" s="141">
        <f t="shared" si="5"/>
        <v>0</v>
      </c>
      <c r="K90" s="142"/>
    </row>
    <row r="91" spans="1:11" s="120" customFormat="1" ht="12.75">
      <c r="A91" s="137" t="s">
        <v>890</v>
      </c>
      <c r="B91" s="138">
        <v>1122460</v>
      </c>
      <c r="C91" s="138" t="s">
        <v>891</v>
      </c>
      <c r="D91" s="139">
        <v>329.4</v>
      </c>
      <c r="E91" s="231">
        <v>699</v>
      </c>
      <c r="F91" s="232">
        <v>303836</v>
      </c>
      <c r="G91" s="141">
        <f t="shared" si="3"/>
        <v>276214.5454545454</v>
      </c>
      <c r="H91" s="140">
        <v>4000</v>
      </c>
      <c r="I91" s="140">
        <f t="shared" si="4"/>
        <v>1317600</v>
      </c>
      <c r="J91" s="141">
        <f t="shared" si="5"/>
        <v>1475712.0000000002</v>
      </c>
      <c r="K91" s="142">
        <f>J91/G91*100</f>
        <v>534.2629576482051</v>
      </c>
    </row>
    <row r="92" spans="1:11" s="120" customFormat="1" ht="12.75">
      <c r="A92" s="137" t="s">
        <v>890</v>
      </c>
      <c r="B92" s="138">
        <v>1122846</v>
      </c>
      <c r="C92" s="138" t="s">
        <v>892</v>
      </c>
      <c r="D92" s="139">
        <v>307.4</v>
      </c>
      <c r="E92" s="231">
        <v>57</v>
      </c>
      <c r="F92" s="232">
        <v>23988</v>
      </c>
      <c r="G92" s="141">
        <f t="shared" si="3"/>
        <v>21807.272727272724</v>
      </c>
      <c r="H92" s="140">
        <v>400</v>
      </c>
      <c r="I92" s="140">
        <f t="shared" si="4"/>
        <v>122959.99999999999</v>
      </c>
      <c r="J92" s="141">
        <f t="shared" si="5"/>
        <v>137715.19999999998</v>
      </c>
      <c r="K92" s="142">
        <f>J92/G92*100</f>
        <v>631.5104218776055</v>
      </c>
    </row>
    <row r="93" spans="1:11" s="120" customFormat="1" ht="12.75">
      <c r="A93" s="137" t="s">
        <v>890</v>
      </c>
      <c r="B93" s="138">
        <v>1122858</v>
      </c>
      <c r="C93" s="138" t="s">
        <v>893</v>
      </c>
      <c r="D93" s="139">
        <v>307.4</v>
      </c>
      <c r="E93" s="231">
        <v>22</v>
      </c>
      <c r="F93" s="232">
        <v>8996</v>
      </c>
      <c r="G93" s="141">
        <f t="shared" si="3"/>
        <v>8178.181818181817</v>
      </c>
      <c r="H93" s="140">
        <v>300</v>
      </c>
      <c r="I93" s="140">
        <f t="shared" si="4"/>
        <v>92220</v>
      </c>
      <c r="J93" s="141">
        <f t="shared" si="5"/>
        <v>103286.40000000001</v>
      </c>
      <c r="K93" s="142">
        <f>J93/G93*100</f>
        <v>1262.9506447309918</v>
      </c>
    </row>
    <row r="94" spans="1:11" s="120" customFormat="1" ht="12.75">
      <c r="A94" s="143" t="s">
        <v>890</v>
      </c>
      <c r="B94" s="144">
        <v>1122857</v>
      </c>
      <c r="C94" s="144" t="s">
        <v>894</v>
      </c>
      <c r="D94" s="139">
        <v>307.4</v>
      </c>
      <c r="E94" s="140"/>
      <c r="F94" s="141"/>
      <c r="G94" s="141">
        <f t="shared" si="3"/>
        <v>0</v>
      </c>
      <c r="H94" s="140">
        <v>100</v>
      </c>
      <c r="I94" s="140">
        <f t="shared" si="4"/>
        <v>30739.999999999996</v>
      </c>
      <c r="J94" s="141">
        <f t="shared" si="5"/>
        <v>34428.799999999996</v>
      </c>
      <c r="K94" s="142"/>
    </row>
    <row r="95" spans="1:12" s="124" customFormat="1" ht="15">
      <c r="A95" s="143" t="s">
        <v>890</v>
      </c>
      <c r="B95" s="144">
        <v>1122935</v>
      </c>
      <c r="C95" s="144" t="s">
        <v>895</v>
      </c>
      <c r="D95" s="139">
        <v>329.4</v>
      </c>
      <c r="E95" s="231">
        <v>14</v>
      </c>
      <c r="F95" s="232">
        <v>5513</v>
      </c>
      <c r="G95" s="141">
        <f t="shared" si="3"/>
        <v>5011.818181818181</v>
      </c>
      <c r="H95" s="140">
        <v>500</v>
      </c>
      <c r="I95" s="140">
        <f t="shared" si="4"/>
        <v>164700</v>
      </c>
      <c r="J95" s="141">
        <f t="shared" si="5"/>
        <v>184464.00000000003</v>
      </c>
      <c r="K95" s="142">
        <f>J95/G95*100</f>
        <v>3680.5804462180313</v>
      </c>
      <c r="L95" s="120"/>
    </row>
    <row r="96" spans="1:12" s="124" customFormat="1" ht="15">
      <c r="A96" s="137"/>
      <c r="B96" s="138"/>
      <c r="C96" s="138"/>
      <c r="D96" s="139"/>
      <c r="E96" s="140"/>
      <c r="F96" s="140"/>
      <c r="G96" s="141">
        <f t="shared" si="3"/>
        <v>0</v>
      </c>
      <c r="H96" s="140"/>
      <c r="I96" s="140">
        <f t="shared" si="4"/>
        <v>0</v>
      </c>
      <c r="J96" s="141">
        <f t="shared" si="5"/>
        <v>0</v>
      </c>
      <c r="K96" s="142"/>
      <c r="L96" s="120"/>
    </row>
    <row r="97" spans="1:11" s="120" customFormat="1" ht="12.75">
      <c r="A97" s="137" t="s">
        <v>896</v>
      </c>
      <c r="B97" s="138">
        <v>1122752</v>
      </c>
      <c r="C97" s="138" t="s">
        <v>897</v>
      </c>
      <c r="D97" s="139">
        <v>124.9</v>
      </c>
      <c r="E97" s="231">
        <v>644</v>
      </c>
      <c r="F97" s="232">
        <v>195218</v>
      </c>
      <c r="G97" s="141">
        <f t="shared" si="3"/>
        <v>177470.9090909091</v>
      </c>
      <c r="H97" s="140"/>
      <c r="I97" s="140">
        <f t="shared" si="4"/>
        <v>0</v>
      </c>
      <c r="J97" s="141">
        <f t="shared" si="5"/>
        <v>0</v>
      </c>
      <c r="K97" s="142">
        <f aca="true" t="shared" si="6" ref="K97:K103">J97/G97*100</f>
        <v>0</v>
      </c>
    </row>
    <row r="98" spans="1:11" s="120" customFormat="1" ht="12.75">
      <c r="A98" s="137" t="s">
        <v>896</v>
      </c>
      <c r="B98" s="138">
        <v>1122750</v>
      </c>
      <c r="C98" s="138" t="s">
        <v>898</v>
      </c>
      <c r="D98" s="139">
        <v>150.6</v>
      </c>
      <c r="E98" s="231">
        <v>1443</v>
      </c>
      <c r="F98" s="232">
        <v>524442</v>
      </c>
      <c r="G98" s="141">
        <f t="shared" si="3"/>
        <v>476765.45454545453</v>
      </c>
      <c r="H98" s="140"/>
      <c r="I98" s="140">
        <f t="shared" si="4"/>
        <v>0</v>
      </c>
      <c r="J98" s="141">
        <f t="shared" si="5"/>
        <v>0</v>
      </c>
      <c r="K98" s="142">
        <f t="shared" si="6"/>
        <v>0</v>
      </c>
    </row>
    <row r="99" spans="1:11" s="120" customFormat="1" ht="12.75">
      <c r="A99" s="137" t="s">
        <v>896</v>
      </c>
      <c r="B99" s="138">
        <v>1122860</v>
      </c>
      <c r="C99" s="138" t="s">
        <v>899</v>
      </c>
      <c r="D99" s="139"/>
      <c r="E99" s="231">
        <v>28</v>
      </c>
      <c r="F99" s="232">
        <v>6850</v>
      </c>
      <c r="G99" s="141">
        <f t="shared" si="3"/>
        <v>6227.272727272727</v>
      </c>
      <c r="H99" s="140"/>
      <c r="I99" s="140">
        <f t="shared" si="4"/>
        <v>0</v>
      </c>
      <c r="J99" s="141">
        <f t="shared" si="5"/>
        <v>0</v>
      </c>
      <c r="K99" s="142">
        <f t="shared" si="6"/>
        <v>0</v>
      </c>
    </row>
    <row r="100" spans="1:11" s="120" customFormat="1" ht="12.75">
      <c r="A100" s="137" t="s">
        <v>896</v>
      </c>
      <c r="B100" s="138">
        <v>1122862</v>
      </c>
      <c r="C100" s="138" t="s">
        <v>900</v>
      </c>
      <c r="D100" s="139"/>
      <c r="E100" s="231">
        <v>65</v>
      </c>
      <c r="F100" s="232">
        <v>19170</v>
      </c>
      <c r="G100" s="141">
        <f t="shared" si="3"/>
        <v>17427.272727272724</v>
      </c>
      <c r="H100" s="140"/>
      <c r="I100" s="140">
        <f t="shared" si="4"/>
        <v>0</v>
      </c>
      <c r="J100" s="141">
        <f t="shared" si="5"/>
        <v>0</v>
      </c>
      <c r="K100" s="142">
        <f t="shared" si="6"/>
        <v>0</v>
      </c>
    </row>
    <row r="101" spans="1:11" s="120" customFormat="1" ht="12.75">
      <c r="A101" s="137" t="s">
        <v>896</v>
      </c>
      <c r="B101" s="138">
        <v>1122866</v>
      </c>
      <c r="C101" s="138" t="s">
        <v>901</v>
      </c>
      <c r="D101" s="139">
        <v>104.1</v>
      </c>
      <c r="E101" s="231">
        <v>8</v>
      </c>
      <c r="F101" s="232">
        <v>2011</v>
      </c>
      <c r="G101" s="141">
        <f t="shared" si="3"/>
        <v>1828.181818181818</v>
      </c>
      <c r="H101" s="140">
        <v>6000</v>
      </c>
      <c r="I101" s="140">
        <f t="shared" si="4"/>
        <v>624600</v>
      </c>
      <c r="J101" s="141">
        <f t="shared" si="5"/>
        <v>699552.0000000001</v>
      </c>
      <c r="K101" s="142">
        <f t="shared" si="6"/>
        <v>38264.90303331677</v>
      </c>
    </row>
    <row r="102" spans="1:11" s="120" customFormat="1" ht="12.75">
      <c r="A102" s="137" t="s">
        <v>896</v>
      </c>
      <c r="B102" s="138">
        <v>1122867</v>
      </c>
      <c r="C102" s="138" t="s">
        <v>902</v>
      </c>
      <c r="D102" s="139">
        <v>125.5</v>
      </c>
      <c r="E102" s="231">
        <v>142</v>
      </c>
      <c r="F102" s="232">
        <v>42351</v>
      </c>
      <c r="G102" s="141">
        <f t="shared" si="3"/>
        <v>38500.90909090909</v>
      </c>
      <c r="H102" s="140">
        <v>500</v>
      </c>
      <c r="I102" s="140">
        <f t="shared" si="4"/>
        <v>62750</v>
      </c>
      <c r="J102" s="141">
        <f t="shared" si="5"/>
        <v>70280</v>
      </c>
      <c r="K102" s="142">
        <f t="shared" si="6"/>
        <v>182.5411442468891</v>
      </c>
    </row>
    <row r="103" spans="1:11" s="120" customFormat="1" ht="12.75">
      <c r="A103" s="143" t="s">
        <v>896</v>
      </c>
      <c r="B103" s="144">
        <v>1122774</v>
      </c>
      <c r="C103" s="144" t="s">
        <v>903</v>
      </c>
      <c r="D103" s="139">
        <v>125.5</v>
      </c>
      <c r="E103" s="231">
        <v>29</v>
      </c>
      <c r="F103" s="232">
        <v>8786</v>
      </c>
      <c r="G103" s="141">
        <f t="shared" si="3"/>
        <v>7987.272727272727</v>
      </c>
      <c r="H103" s="140">
        <v>300</v>
      </c>
      <c r="I103" s="140">
        <f t="shared" si="4"/>
        <v>37650</v>
      </c>
      <c r="J103" s="141">
        <f t="shared" si="5"/>
        <v>42168.00000000001</v>
      </c>
      <c r="K103" s="142">
        <f t="shared" si="6"/>
        <v>527.9399043933532</v>
      </c>
    </row>
    <row r="104" spans="1:11" s="120" customFormat="1" ht="12.75">
      <c r="A104" s="143" t="s">
        <v>896</v>
      </c>
      <c r="B104" s="144">
        <v>1122775</v>
      </c>
      <c r="C104" s="144" t="s">
        <v>904</v>
      </c>
      <c r="D104" s="139"/>
      <c r="E104" s="140"/>
      <c r="F104" s="141"/>
      <c r="G104" s="141">
        <f t="shared" si="3"/>
        <v>0</v>
      </c>
      <c r="H104" s="140"/>
      <c r="I104" s="140">
        <f t="shared" si="4"/>
        <v>0</v>
      </c>
      <c r="J104" s="141">
        <f t="shared" si="5"/>
        <v>0</v>
      </c>
      <c r="K104" s="142"/>
    </row>
    <row r="105" spans="1:12" s="124" customFormat="1" ht="15">
      <c r="A105" s="143" t="s">
        <v>896</v>
      </c>
      <c r="B105" s="144">
        <v>1122772</v>
      </c>
      <c r="C105" s="144" t="s">
        <v>905</v>
      </c>
      <c r="D105" s="139">
        <v>104.1</v>
      </c>
      <c r="E105" s="140"/>
      <c r="F105" s="141"/>
      <c r="G105" s="141">
        <f t="shared" si="3"/>
        <v>0</v>
      </c>
      <c r="H105" s="140">
        <v>200</v>
      </c>
      <c r="I105" s="140">
        <f t="shared" si="4"/>
        <v>20820</v>
      </c>
      <c r="J105" s="141">
        <f t="shared" si="5"/>
        <v>23318.4</v>
      </c>
      <c r="K105" s="142"/>
      <c r="L105" s="120"/>
    </row>
    <row r="106" spans="1:12" s="124" customFormat="1" ht="15">
      <c r="A106" s="143" t="s">
        <v>896</v>
      </c>
      <c r="B106" s="144">
        <v>1122773</v>
      </c>
      <c r="C106" s="144" t="s">
        <v>906</v>
      </c>
      <c r="D106" s="139"/>
      <c r="E106" s="140"/>
      <c r="F106" s="141"/>
      <c r="G106" s="141">
        <f t="shared" si="3"/>
        <v>0</v>
      </c>
      <c r="H106" s="140"/>
      <c r="I106" s="140">
        <f t="shared" si="4"/>
        <v>0</v>
      </c>
      <c r="J106" s="141">
        <f t="shared" si="5"/>
        <v>0</v>
      </c>
      <c r="K106" s="142"/>
      <c r="L106" s="120"/>
    </row>
    <row r="107" spans="1:12" s="124" customFormat="1" ht="15">
      <c r="A107" s="143" t="s">
        <v>896</v>
      </c>
      <c r="B107" s="144">
        <v>1122915</v>
      </c>
      <c r="C107" s="144" t="s">
        <v>907</v>
      </c>
      <c r="D107" s="139">
        <v>104.1</v>
      </c>
      <c r="E107" s="231">
        <v>99</v>
      </c>
      <c r="F107" s="232">
        <v>23688</v>
      </c>
      <c r="G107" s="141">
        <f t="shared" si="3"/>
        <v>21534.545454545452</v>
      </c>
      <c r="H107" s="140">
        <v>5000</v>
      </c>
      <c r="I107" s="140">
        <f t="shared" si="4"/>
        <v>520500</v>
      </c>
      <c r="J107" s="141">
        <f t="shared" si="5"/>
        <v>582960</v>
      </c>
      <c r="K107" s="142">
        <f>J107/G107*100</f>
        <v>2707.0921985815608</v>
      </c>
      <c r="L107" s="120"/>
    </row>
    <row r="108" spans="1:12" s="124" customFormat="1" ht="15">
      <c r="A108" s="143" t="s">
        <v>896</v>
      </c>
      <c r="B108" s="144">
        <v>1122920</v>
      </c>
      <c r="C108" s="144" t="s">
        <v>908</v>
      </c>
      <c r="D108" s="139">
        <v>125.5</v>
      </c>
      <c r="E108" s="231">
        <v>167</v>
      </c>
      <c r="F108" s="232">
        <v>48376</v>
      </c>
      <c r="G108" s="141">
        <f t="shared" si="3"/>
        <v>43978.181818181816</v>
      </c>
      <c r="H108" s="140">
        <v>3200</v>
      </c>
      <c r="I108" s="140">
        <f t="shared" si="4"/>
        <v>401600</v>
      </c>
      <c r="J108" s="141">
        <f t="shared" si="5"/>
        <v>449792.00000000006</v>
      </c>
      <c r="K108" s="142">
        <f>J108/G108*100</f>
        <v>1022.7617000165374</v>
      </c>
      <c r="L108" s="120"/>
    </row>
    <row r="109" spans="1:11" s="120" customFormat="1" ht="12.75">
      <c r="A109" s="143" t="s">
        <v>896</v>
      </c>
      <c r="B109" s="144">
        <v>1122916</v>
      </c>
      <c r="C109" s="144" t="s">
        <v>909</v>
      </c>
      <c r="D109" s="139">
        <v>208.2</v>
      </c>
      <c r="E109" s="231">
        <v>12</v>
      </c>
      <c r="F109" s="232">
        <v>5734</v>
      </c>
      <c r="G109" s="141">
        <f t="shared" si="3"/>
        <v>5212.727272727272</v>
      </c>
      <c r="H109" s="140">
        <v>500</v>
      </c>
      <c r="I109" s="140">
        <f t="shared" si="4"/>
        <v>104100</v>
      </c>
      <c r="J109" s="141">
        <f t="shared" si="5"/>
        <v>116592.00000000001</v>
      </c>
      <c r="K109" s="142">
        <f>J109/G109*100</f>
        <v>2236.679455877224</v>
      </c>
    </row>
    <row r="110" spans="1:11" s="120" customFormat="1" ht="12.75">
      <c r="A110" s="143" t="s">
        <v>896</v>
      </c>
      <c r="B110" s="144">
        <v>1122921</v>
      </c>
      <c r="C110" s="144" t="s">
        <v>910</v>
      </c>
      <c r="D110" s="139">
        <v>251</v>
      </c>
      <c r="E110" s="140"/>
      <c r="F110" s="141"/>
      <c r="G110" s="141">
        <f t="shared" si="3"/>
        <v>0</v>
      </c>
      <c r="H110" s="140">
        <v>300</v>
      </c>
      <c r="I110" s="140">
        <f t="shared" si="4"/>
        <v>75300</v>
      </c>
      <c r="J110" s="141">
        <f t="shared" si="5"/>
        <v>84336.00000000001</v>
      </c>
      <c r="K110" s="142"/>
    </row>
    <row r="111" spans="1:11" s="120" customFormat="1" ht="12.75">
      <c r="A111" s="143" t="s">
        <v>896</v>
      </c>
      <c r="B111" s="144">
        <v>1122749</v>
      </c>
      <c r="C111" s="144" t="s">
        <v>911</v>
      </c>
      <c r="D111" s="139"/>
      <c r="E111" s="231">
        <v>7</v>
      </c>
      <c r="F111" s="232">
        <v>1534</v>
      </c>
      <c r="G111" s="141">
        <f t="shared" si="3"/>
        <v>1394.5454545454545</v>
      </c>
      <c r="H111" s="140"/>
      <c r="I111" s="140">
        <f t="shared" si="4"/>
        <v>0</v>
      </c>
      <c r="J111" s="141">
        <f t="shared" si="5"/>
        <v>0</v>
      </c>
      <c r="K111" s="142">
        <f>J111/G111*100</f>
        <v>0</v>
      </c>
    </row>
    <row r="112" spans="1:11" s="120" customFormat="1" ht="12.75">
      <c r="A112" s="143" t="s">
        <v>896</v>
      </c>
      <c r="B112" s="144">
        <v>1122748</v>
      </c>
      <c r="C112" s="144" t="s">
        <v>912</v>
      </c>
      <c r="D112" s="139"/>
      <c r="E112" s="231">
        <v>15</v>
      </c>
      <c r="F112" s="232">
        <v>3963</v>
      </c>
      <c r="G112" s="141">
        <f t="shared" si="3"/>
        <v>3602.7272727272725</v>
      </c>
      <c r="H112" s="140"/>
      <c r="I112" s="140">
        <f t="shared" si="4"/>
        <v>0</v>
      </c>
      <c r="J112" s="141">
        <f t="shared" si="5"/>
        <v>0</v>
      </c>
      <c r="K112" s="142">
        <f>J112/G112*100</f>
        <v>0</v>
      </c>
    </row>
    <row r="113" spans="1:11" s="120" customFormat="1" ht="12.75">
      <c r="A113" s="137"/>
      <c r="B113" s="138"/>
      <c r="C113" s="138"/>
      <c r="D113" s="139"/>
      <c r="E113" s="140"/>
      <c r="F113" s="140"/>
      <c r="G113" s="141">
        <f t="shared" si="3"/>
        <v>0</v>
      </c>
      <c r="H113" s="140"/>
      <c r="I113" s="140">
        <f t="shared" si="4"/>
        <v>0</v>
      </c>
      <c r="J113" s="141">
        <f t="shared" si="5"/>
        <v>0</v>
      </c>
      <c r="K113" s="142"/>
    </row>
    <row r="114" spans="1:11" s="120" customFormat="1" ht="12.75">
      <c r="A114" s="137" t="s">
        <v>913</v>
      </c>
      <c r="B114" s="138">
        <v>1122160</v>
      </c>
      <c r="C114" s="138" t="s">
        <v>914</v>
      </c>
      <c r="D114" s="139">
        <v>380</v>
      </c>
      <c r="E114" s="231">
        <v>456</v>
      </c>
      <c r="F114" s="232">
        <v>212628</v>
      </c>
      <c r="G114" s="141">
        <f t="shared" si="3"/>
        <v>193298.1818181818</v>
      </c>
      <c r="H114" s="140">
        <v>1800</v>
      </c>
      <c r="I114" s="140">
        <f t="shared" si="4"/>
        <v>684000</v>
      </c>
      <c r="J114" s="141">
        <f t="shared" si="5"/>
        <v>766080.0000000001</v>
      </c>
      <c r="K114" s="142">
        <f>J114/G114*100</f>
        <v>396.32033410463356</v>
      </c>
    </row>
    <row r="115" spans="1:11" s="120" customFormat="1" ht="12.75">
      <c r="A115" s="137" t="s">
        <v>913</v>
      </c>
      <c r="B115" s="138">
        <v>1122161</v>
      </c>
      <c r="C115" s="138" t="s">
        <v>915</v>
      </c>
      <c r="D115" s="139">
        <v>439</v>
      </c>
      <c r="E115" s="231">
        <v>202</v>
      </c>
      <c r="F115" s="232">
        <v>109331</v>
      </c>
      <c r="G115" s="141">
        <f t="shared" si="3"/>
        <v>99391.81818181818</v>
      </c>
      <c r="H115" s="140">
        <v>2200</v>
      </c>
      <c r="I115" s="140">
        <f t="shared" si="4"/>
        <v>965800</v>
      </c>
      <c r="J115" s="141">
        <f t="shared" si="5"/>
        <v>1081696</v>
      </c>
      <c r="K115" s="142">
        <f>J115/G115*100</f>
        <v>1088.314933550411</v>
      </c>
    </row>
    <row r="116" spans="1:11" s="120" customFormat="1" ht="12.75">
      <c r="A116" s="137"/>
      <c r="B116" s="138"/>
      <c r="C116" s="138"/>
      <c r="D116" s="139"/>
      <c r="E116" s="140"/>
      <c r="F116" s="140"/>
      <c r="G116" s="141">
        <f t="shared" si="3"/>
        <v>0</v>
      </c>
      <c r="H116" s="140"/>
      <c r="I116" s="140">
        <f t="shared" si="4"/>
        <v>0</v>
      </c>
      <c r="J116" s="141">
        <f t="shared" si="5"/>
        <v>0</v>
      </c>
      <c r="K116" s="142"/>
    </row>
    <row r="117" spans="1:11" s="120" customFormat="1" ht="12.75">
      <c r="A117" s="137" t="s">
        <v>916</v>
      </c>
      <c r="B117" s="138">
        <v>1122859</v>
      </c>
      <c r="C117" s="138" t="s">
        <v>917</v>
      </c>
      <c r="D117" s="139">
        <v>121.1</v>
      </c>
      <c r="E117" s="231">
        <v>16</v>
      </c>
      <c r="F117" s="232">
        <v>2653</v>
      </c>
      <c r="G117" s="141">
        <f t="shared" si="3"/>
        <v>2411.8181818181815</v>
      </c>
      <c r="H117" s="140">
        <v>1000</v>
      </c>
      <c r="I117" s="140">
        <f t="shared" si="4"/>
        <v>121100</v>
      </c>
      <c r="J117" s="141">
        <f t="shared" si="5"/>
        <v>135632</v>
      </c>
      <c r="K117" s="142">
        <f aca="true" t="shared" si="7" ref="K117:K122">J117/G117*100</f>
        <v>5623.641160949869</v>
      </c>
    </row>
    <row r="118" spans="1:11" s="120" customFormat="1" ht="12.75">
      <c r="A118" s="137" t="s">
        <v>916</v>
      </c>
      <c r="B118" s="138">
        <v>1122882</v>
      </c>
      <c r="C118" s="138" t="s">
        <v>918</v>
      </c>
      <c r="D118" s="139">
        <v>242.3</v>
      </c>
      <c r="E118" s="231">
        <v>92</v>
      </c>
      <c r="F118" s="232">
        <v>29902</v>
      </c>
      <c r="G118" s="141">
        <f t="shared" si="3"/>
        <v>27183.63636363636</v>
      </c>
      <c r="H118" s="140">
        <v>500</v>
      </c>
      <c r="I118" s="140">
        <f t="shared" si="4"/>
        <v>121150</v>
      </c>
      <c r="J118" s="141">
        <f t="shared" si="5"/>
        <v>135688</v>
      </c>
      <c r="K118" s="142">
        <f t="shared" si="7"/>
        <v>499.15323389739825</v>
      </c>
    </row>
    <row r="119" spans="1:11" s="120" customFormat="1" ht="12.75">
      <c r="A119" s="137" t="s">
        <v>916</v>
      </c>
      <c r="B119" s="138">
        <v>1122883</v>
      </c>
      <c r="C119" s="138" t="s">
        <v>919</v>
      </c>
      <c r="D119" s="139">
        <v>163.2</v>
      </c>
      <c r="E119" s="231">
        <v>110</v>
      </c>
      <c r="F119" s="232">
        <v>24418</v>
      </c>
      <c r="G119" s="141">
        <f t="shared" si="3"/>
        <v>22198.181818181816</v>
      </c>
      <c r="H119" s="140">
        <v>1000</v>
      </c>
      <c r="I119" s="140">
        <f t="shared" si="4"/>
        <v>163200</v>
      </c>
      <c r="J119" s="141">
        <f t="shared" si="5"/>
        <v>182784.00000000003</v>
      </c>
      <c r="K119" s="142">
        <f t="shared" si="7"/>
        <v>823.418789417643</v>
      </c>
    </row>
    <row r="120" spans="1:11" s="120" customFormat="1" ht="12.75">
      <c r="A120" s="137" t="s">
        <v>916</v>
      </c>
      <c r="B120" s="138">
        <v>1122864</v>
      </c>
      <c r="C120" s="138" t="s">
        <v>920</v>
      </c>
      <c r="D120" s="139">
        <v>326.2</v>
      </c>
      <c r="E120" s="231">
        <v>67</v>
      </c>
      <c r="F120" s="232">
        <v>27976</v>
      </c>
      <c r="G120" s="141">
        <f t="shared" si="3"/>
        <v>25432.727272727272</v>
      </c>
      <c r="H120" s="140">
        <v>500</v>
      </c>
      <c r="I120" s="140">
        <f t="shared" si="4"/>
        <v>163100</v>
      </c>
      <c r="J120" s="141">
        <f t="shared" si="5"/>
        <v>182672.00000000003</v>
      </c>
      <c r="K120" s="142">
        <f t="shared" si="7"/>
        <v>718.255647698027</v>
      </c>
    </row>
    <row r="121" spans="1:11" s="120" customFormat="1" ht="12.75">
      <c r="A121" s="137" t="s">
        <v>916</v>
      </c>
      <c r="B121" s="138">
        <v>1122831</v>
      </c>
      <c r="C121" s="138" t="s">
        <v>921</v>
      </c>
      <c r="D121" s="139"/>
      <c r="E121" s="231">
        <v>27</v>
      </c>
      <c r="F121" s="232">
        <v>4424</v>
      </c>
      <c r="G121" s="141">
        <f t="shared" si="3"/>
        <v>4021.8181818181815</v>
      </c>
      <c r="H121" s="140"/>
      <c r="I121" s="140">
        <f t="shared" si="4"/>
        <v>0</v>
      </c>
      <c r="J121" s="141">
        <f t="shared" si="5"/>
        <v>0</v>
      </c>
      <c r="K121" s="142">
        <f t="shared" si="7"/>
        <v>0</v>
      </c>
    </row>
    <row r="122" spans="1:12" s="124" customFormat="1" ht="15">
      <c r="A122" s="137" t="s">
        <v>916</v>
      </c>
      <c r="B122" s="138">
        <v>1122833</v>
      </c>
      <c r="C122" s="138" t="s">
        <v>922</v>
      </c>
      <c r="D122" s="139"/>
      <c r="E122" s="231">
        <v>32</v>
      </c>
      <c r="F122" s="232">
        <v>7119</v>
      </c>
      <c r="G122" s="141">
        <f t="shared" si="3"/>
        <v>6471.818181818181</v>
      </c>
      <c r="H122" s="140"/>
      <c r="I122" s="140">
        <f t="shared" si="4"/>
        <v>0</v>
      </c>
      <c r="J122" s="141">
        <f t="shared" si="5"/>
        <v>0</v>
      </c>
      <c r="K122" s="142">
        <f t="shared" si="7"/>
        <v>0</v>
      </c>
      <c r="L122" s="120"/>
    </row>
    <row r="123" spans="1:12" s="124" customFormat="1" ht="15">
      <c r="A123" s="137" t="s">
        <v>916</v>
      </c>
      <c r="B123" s="138">
        <v>1122854</v>
      </c>
      <c r="C123" s="138" t="s">
        <v>923</v>
      </c>
      <c r="D123" s="139"/>
      <c r="E123" s="140"/>
      <c r="F123" s="141"/>
      <c r="G123" s="141">
        <f t="shared" si="3"/>
        <v>0</v>
      </c>
      <c r="H123" s="140"/>
      <c r="I123" s="140">
        <f t="shared" si="4"/>
        <v>0</v>
      </c>
      <c r="J123" s="141">
        <f t="shared" si="5"/>
        <v>0</v>
      </c>
      <c r="K123" s="142"/>
      <c r="L123" s="120"/>
    </row>
    <row r="124" spans="1:11" s="120" customFormat="1" ht="12.75">
      <c r="A124" s="137" t="s">
        <v>916</v>
      </c>
      <c r="B124" s="138">
        <v>1122853</v>
      </c>
      <c r="C124" s="138" t="s">
        <v>924</v>
      </c>
      <c r="D124" s="139"/>
      <c r="E124" s="140"/>
      <c r="F124" s="141"/>
      <c r="G124" s="141">
        <f aca="true" t="shared" si="8" ref="G124:G187">F124/1.1</f>
        <v>0</v>
      </c>
      <c r="H124" s="140"/>
      <c r="I124" s="140">
        <f t="shared" si="4"/>
        <v>0</v>
      </c>
      <c r="J124" s="141">
        <f t="shared" si="5"/>
        <v>0</v>
      </c>
      <c r="K124" s="142"/>
    </row>
    <row r="125" spans="1:11" s="120" customFormat="1" ht="12.75">
      <c r="A125" s="137" t="s">
        <v>916</v>
      </c>
      <c r="B125" s="138">
        <v>1122876</v>
      </c>
      <c r="C125" s="138" t="s">
        <v>925</v>
      </c>
      <c r="D125" s="139"/>
      <c r="E125" s="231">
        <v>7</v>
      </c>
      <c r="F125" s="232">
        <v>1161</v>
      </c>
      <c r="G125" s="141">
        <f t="shared" si="8"/>
        <v>1055.4545454545453</v>
      </c>
      <c r="H125" s="140"/>
      <c r="I125" s="140">
        <f t="shared" si="4"/>
        <v>0</v>
      </c>
      <c r="J125" s="141">
        <f t="shared" si="5"/>
        <v>0</v>
      </c>
      <c r="K125" s="142">
        <f>J125/G125*100</f>
        <v>0</v>
      </c>
    </row>
    <row r="126" spans="1:11" s="120" customFormat="1" ht="12.75">
      <c r="A126" s="137" t="s">
        <v>916</v>
      </c>
      <c r="B126" s="138">
        <v>1122875</v>
      </c>
      <c r="C126" s="138" t="s">
        <v>926</v>
      </c>
      <c r="D126" s="139"/>
      <c r="E126" s="231">
        <v>41</v>
      </c>
      <c r="F126" s="232">
        <v>9158</v>
      </c>
      <c r="G126" s="141">
        <f t="shared" si="8"/>
        <v>8325.454545454544</v>
      </c>
      <c r="H126" s="140"/>
      <c r="I126" s="140">
        <f t="shared" si="4"/>
        <v>0</v>
      </c>
      <c r="J126" s="141">
        <f t="shared" si="5"/>
        <v>0</v>
      </c>
      <c r="K126" s="142">
        <f>J126/G126*100</f>
        <v>0</v>
      </c>
    </row>
    <row r="127" spans="1:11" s="120" customFormat="1" ht="12.75">
      <c r="A127" s="137"/>
      <c r="B127" s="138"/>
      <c r="C127" s="138"/>
      <c r="D127" s="139"/>
      <c r="E127" s="140"/>
      <c r="F127" s="140"/>
      <c r="G127" s="141">
        <f t="shared" si="8"/>
        <v>0</v>
      </c>
      <c r="H127" s="140"/>
      <c r="I127" s="140">
        <f t="shared" si="4"/>
        <v>0</v>
      </c>
      <c r="J127" s="141">
        <f t="shared" si="5"/>
        <v>0</v>
      </c>
      <c r="K127" s="142"/>
    </row>
    <row r="128" spans="1:11" s="120" customFormat="1" ht="12.75">
      <c r="A128" s="137" t="s">
        <v>927</v>
      </c>
      <c r="B128" s="138">
        <v>3124300</v>
      </c>
      <c r="C128" s="138" t="s">
        <v>928</v>
      </c>
      <c r="D128" s="139">
        <v>79.8</v>
      </c>
      <c r="E128" s="231">
        <v>15</v>
      </c>
      <c r="F128" s="232">
        <v>1475</v>
      </c>
      <c r="G128" s="141">
        <f t="shared" si="8"/>
        <v>1340.9090909090908</v>
      </c>
      <c r="H128" s="140">
        <v>30</v>
      </c>
      <c r="I128" s="140">
        <f t="shared" si="4"/>
        <v>2394</v>
      </c>
      <c r="J128" s="141">
        <f t="shared" si="5"/>
        <v>2681.28</v>
      </c>
      <c r="K128" s="142">
        <f>J128/G128*100</f>
        <v>199.9598644067797</v>
      </c>
    </row>
    <row r="129" spans="1:11" s="120" customFormat="1" ht="12.75">
      <c r="A129" s="137" t="s">
        <v>927</v>
      </c>
      <c r="B129" s="138">
        <v>1124301</v>
      </c>
      <c r="C129" s="138" t="s">
        <v>929</v>
      </c>
      <c r="D129" s="139">
        <v>134</v>
      </c>
      <c r="E129" s="231">
        <v>5916</v>
      </c>
      <c r="F129" s="232">
        <v>922906</v>
      </c>
      <c r="G129" s="141">
        <f t="shared" si="8"/>
        <v>839005.4545454545</v>
      </c>
      <c r="H129" s="140">
        <v>7800</v>
      </c>
      <c r="I129" s="140">
        <f t="shared" si="4"/>
        <v>1045200</v>
      </c>
      <c r="J129" s="141">
        <f t="shared" si="5"/>
        <v>1170624</v>
      </c>
      <c r="K129" s="142">
        <f>J129/G129*100</f>
        <v>139.52519541535108</v>
      </c>
    </row>
    <row r="130" spans="1:11" s="120" customFormat="1" ht="12.75">
      <c r="A130" s="137" t="s">
        <v>927</v>
      </c>
      <c r="B130" s="138">
        <v>1124303</v>
      </c>
      <c r="C130" s="138" t="s">
        <v>930</v>
      </c>
      <c r="D130" s="139">
        <v>178.7</v>
      </c>
      <c r="E130" s="231">
        <v>518</v>
      </c>
      <c r="F130" s="232">
        <v>110615</v>
      </c>
      <c r="G130" s="141">
        <f t="shared" si="8"/>
        <v>100559.0909090909</v>
      </c>
      <c r="H130" s="140">
        <v>700</v>
      </c>
      <c r="I130" s="140">
        <f t="shared" si="4"/>
        <v>125089.99999999999</v>
      </c>
      <c r="J130" s="141">
        <f t="shared" si="5"/>
        <v>140100.8</v>
      </c>
      <c r="K130" s="142">
        <f>J130/G130*100</f>
        <v>139.32186412331058</v>
      </c>
    </row>
    <row r="131" spans="1:11" s="120" customFormat="1" ht="12.75">
      <c r="A131" s="137"/>
      <c r="B131" s="138"/>
      <c r="C131" s="138"/>
      <c r="D131" s="139"/>
      <c r="E131" s="140"/>
      <c r="F131" s="140"/>
      <c r="G131" s="141">
        <f t="shared" si="8"/>
        <v>0</v>
      </c>
      <c r="H131" s="140"/>
      <c r="I131" s="140">
        <f t="shared" si="4"/>
        <v>0</v>
      </c>
      <c r="J131" s="141">
        <f t="shared" si="5"/>
        <v>0</v>
      </c>
      <c r="K131" s="142"/>
    </row>
    <row r="132" spans="1:11" s="120" customFormat="1" ht="12.75">
      <c r="A132" s="137" t="s">
        <v>931</v>
      </c>
      <c r="B132" s="138">
        <v>1124532</v>
      </c>
      <c r="C132" s="138" t="s">
        <v>932</v>
      </c>
      <c r="D132" s="139">
        <v>1506.4</v>
      </c>
      <c r="E132" s="231">
        <v>258</v>
      </c>
      <c r="F132" s="232">
        <v>473541</v>
      </c>
      <c r="G132" s="141">
        <f t="shared" si="8"/>
        <v>430491.8181818181</v>
      </c>
      <c r="H132" s="140">
        <v>350</v>
      </c>
      <c r="I132" s="140">
        <f t="shared" si="4"/>
        <v>527240</v>
      </c>
      <c r="J132" s="141">
        <f t="shared" si="5"/>
        <v>590508.8</v>
      </c>
      <c r="K132" s="142">
        <f>J132/G132*100</f>
        <v>137.17073706395013</v>
      </c>
    </row>
    <row r="133" spans="1:11" s="120" customFormat="1" ht="12.75">
      <c r="A133" s="137" t="s">
        <v>931</v>
      </c>
      <c r="B133" s="138">
        <v>1124534</v>
      </c>
      <c r="C133" s="138" t="s">
        <v>933</v>
      </c>
      <c r="D133" s="139">
        <v>3013</v>
      </c>
      <c r="E133" s="231">
        <v>196</v>
      </c>
      <c r="F133" s="232">
        <v>709644</v>
      </c>
      <c r="G133" s="141">
        <f t="shared" si="8"/>
        <v>645130.9090909091</v>
      </c>
      <c r="H133" s="140">
        <v>300</v>
      </c>
      <c r="I133" s="140">
        <f t="shared" si="4"/>
        <v>903900</v>
      </c>
      <c r="J133" s="141">
        <f t="shared" si="5"/>
        <v>1012368.0000000001</v>
      </c>
      <c r="K133" s="142">
        <f>J133/G133*100</f>
        <v>156.92442971405382</v>
      </c>
    </row>
    <row r="134" spans="1:11" s="120" customFormat="1" ht="12.75">
      <c r="A134" s="137"/>
      <c r="B134" s="138"/>
      <c r="C134" s="138"/>
      <c r="D134" s="139"/>
      <c r="E134" s="140"/>
      <c r="F134" s="140"/>
      <c r="G134" s="141">
        <f t="shared" si="8"/>
        <v>0</v>
      </c>
      <c r="H134" s="140"/>
      <c r="I134" s="140">
        <f t="shared" si="4"/>
        <v>0</v>
      </c>
      <c r="J134" s="141">
        <f t="shared" si="5"/>
        <v>0</v>
      </c>
      <c r="K134" s="142"/>
    </row>
    <row r="135" spans="1:11" s="120" customFormat="1" ht="12.75">
      <c r="A135" s="137" t="s">
        <v>934</v>
      </c>
      <c r="B135" s="138">
        <v>1124100</v>
      </c>
      <c r="C135" s="138" t="s">
        <v>935</v>
      </c>
      <c r="D135" s="139">
        <v>2109.1</v>
      </c>
      <c r="E135" s="231">
        <v>308</v>
      </c>
      <c r="F135" s="232">
        <v>1060142</v>
      </c>
      <c r="G135" s="141">
        <f t="shared" si="8"/>
        <v>963765.4545454545</v>
      </c>
      <c r="H135" s="140">
        <v>370</v>
      </c>
      <c r="I135" s="140">
        <f t="shared" si="4"/>
        <v>780367</v>
      </c>
      <c r="J135" s="141">
        <f t="shared" si="5"/>
        <v>874011.04</v>
      </c>
      <c r="K135" s="142">
        <f>J135/G135*100</f>
        <v>90.68711021731052</v>
      </c>
    </row>
    <row r="136" spans="1:11" s="120" customFormat="1" ht="12.75">
      <c r="A136" s="137" t="s">
        <v>934</v>
      </c>
      <c r="B136" s="138">
        <v>1124104</v>
      </c>
      <c r="C136" s="138" t="s">
        <v>936</v>
      </c>
      <c r="D136" s="139">
        <v>2943.6</v>
      </c>
      <c r="E136" s="231">
        <v>317</v>
      </c>
      <c r="F136" s="232">
        <v>1139079</v>
      </c>
      <c r="G136" s="141">
        <f t="shared" si="8"/>
        <v>1035526.3636363635</v>
      </c>
      <c r="H136" s="140">
        <v>400</v>
      </c>
      <c r="I136" s="140">
        <f t="shared" si="4"/>
        <v>1177440</v>
      </c>
      <c r="J136" s="141">
        <f t="shared" si="5"/>
        <v>1318732.8</v>
      </c>
      <c r="K136" s="142">
        <f>J136/G136*100</f>
        <v>127.34903198110055</v>
      </c>
    </row>
    <row r="137" spans="1:11" s="120" customFormat="1" ht="12.75">
      <c r="A137" s="137"/>
      <c r="B137" s="138"/>
      <c r="C137" s="138"/>
      <c r="D137" s="139"/>
      <c r="E137" s="140"/>
      <c r="F137" s="140"/>
      <c r="G137" s="141">
        <f t="shared" si="8"/>
        <v>0</v>
      </c>
      <c r="H137" s="140"/>
      <c r="I137" s="140">
        <f t="shared" si="4"/>
        <v>0</v>
      </c>
      <c r="J137" s="141">
        <f t="shared" si="5"/>
        <v>0</v>
      </c>
      <c r="K137" s="142"/>
    </row>
    <row r="138" spans="1:11" s="120" customFormat="1" ht="12.75">
      <c r="A138" s="137" t="s">
        <v>937</v>
      </c>
      <c r="B138" s="138">
        <v>1127177</v>
      </c>
      <c r="C138" s="138" t="s">
        <v>173</v>
      </c>
      <c r="D138" s="139">
        <v>2195.7</v>
      </c>
      <c r="E138" s="231">
        <v>164</v>
      </c>
      <c r="F138" s="232">
        <v>615090</v>
      </c>
      <c r="G138" s="141">
        <f t="shared" si="8"/>
        <v>559172.7272727272</v>
      </c>
      <c r="H138" s="140">
        <v>400</v>
      </c>
      <c r="I138" s="140">
        <f t="shared" si="4"/>
        <v>878279.9999999999</v>
      </c>
      <c r="J138" s="141">
        <f t="shared" si="5"/>
        <v>983673.6</v>
      </c>
      <c r="K138" s="142">
        <f>J138/G138*100</f>
        <v>175.9158757255036</v>
      </c>
    </row>
    <row r="139" spans="1:11" s="120" customFormat="1" ht="12.75">
      <c r="A139" s="137" t="s">
        <v>937</v>
      </c>
      <c r="B139" s="138">
        <v>1127176</v>
      </c>
      <c r="C139" s="138" t="s">
        <v>938</v>
      </c>
      <c r="D139" s="139">
        <v>1097.8</v>
      </c>
      <c r="E139" s="231">
        <v>45</v>
      </c>
      <c r="F139" s="232">
        <v>84477</v>
      </c>
      <c r="G139" s="141">
        <f t="shared" si="8"/>
        <v>76797.27272727272</v>
      </c>
      <c r="H139" s="140">
        <v>200</v>
      </c>
      <c r="I139" s="140">
        <f t="shared" si="4"/>
        <v>219560</v>
      </c>
      <c r="J139" s="141">
        <f t="shared" si="5"/>
        <v>245907.2</v>
      </c>
      <c r="K139" s="142">
        <f>J139/G139*100</f>
        <v>320.2030375131693</v>
      </c>
    </row>
    <row r="140" spans="1:11" s="120" customFormat="1" ht="12.75">
      <c r="A140" s="137" t="s">
        <v>937</v>
      </c>
      <c r="B140" s="138">
        <v>1127501</v>
      </c>
      <c r="C140" s="138" t="s">
        <v>174</v>
      </c>
      <c r="D140" s="139"/>
      <c r="E140" s="231">
        <v>120</v>
      </c>
      <c r="F140" s="232">
        <v>372744</v>
      </c>
      <c r="G140" s="141">
        <f t="shared" si="8"/>
        <v>338858.18181818177</v>
      </c>
      <c r="H140" s="140"/>
      <c r="I140" s="140">
        <f t="shared" si="4"/>
        <v>0</v>
      </c>
      <c r="J140" s="141">
        <f t="shared" si="5"/>
        <v>0</v>
      </c>
      <c r="K140" s="142">
        <f>J140/G140*100</f>
        <v>0</v>
      </c>
    </row>
    <row r="141" spans="1:11" s="120" customFormat="1" ht="12.75">
      <c r="A141" s="137" t="s">
        <v>937</v>
      </c>
      <c r="B141" s="138">
        <v>1127500</v>
      </c>
      <c r="C141" s="138" t="s">
        <v>939</v>
      </c>
      <c r="D141" s="139"/>
      <c r="E141" s="231">
        <v>38</v>
      </c>
      <c r="F141" s="232">
        <v>60128</v>
      </c>
      <c r="G141" s="141">
        <f t="shared" si="8"/>
        <v>54661.81818181818</v>
      </c>
      <c r="H141" s="140"/>
      <c r="I141" s="140">
        <f t="shared" si="4"/>
        <v>0</v>
      </c>
      <c r="J141" s="141">
        <f t="shared" si="5"/>
        <v>0</v>
      </c>
      <c r="K141" s="142">
        <f>J141/G141*100</f>
        <v>0</v>
      </c>
    </row>
    <row r="142" spans="1:11" s="120" customFormat="1" ht="12.75">
      <c r="A142" s="137"/>
      <c r="B142" s="138"/>
      <c r="C142" s="138"/>
      <c r="D142" s="139"/>
      <c r="E142" s="140"/>
      <c r="F142" s="140"/>
      <c r="G142" s="141">
        <f t="shared" si="8"/>
        <v>0</v>
      </c>
      <c r="H142" s="140"/>
      <c r="I142" s="140">
        <f t="shared" si="4"/>
        <v>0</v>
      </c>
      <c r="J142" s="141">
        <f t="shared" si="5"/>
        <v>0</v>
      </c>
      <c r="K142" s="142"/>
    </row>
    <row r="143" spans="1:11" s="120" customFormat="1" ht="12.75">
      <c r="A143" s="137" t="s">
        <v>940</v>
      </c>
      <c r="B143" s="138">
        <v>3127425</v>
      </c>
      <c r="C143" s="138" t="s">
        <v>941</v>
      </c>
      <c r="D143" s="139">
        <v>482.8</v>
      </c>
      <c r="E143" s="140"/>
      <c r="F143" s="141"/>
      <c r="G143" s="141">
        <f t="shared" si="8"/>
        <v>0</v>
      </c>
      <c r="H143" s="140">
        <v>100</v>
      </c>
      <c r="I143" s="140">
        <f aca="true" t="shared" si="9" ref="I143:I206">D143*H143</f>
        <v>48280</v>
      </c>
      <c r="J143" s="141">
        <f t="shared" si="5"/>
        <v>54073.600000000006</v>
      </c>
      <c r="K143" s="142"/>
    </row>
    <row r="144" spans="1:11" s="120" customFormat="1" ht="12.75">
      <c r="A144" s="137" t="s">
        <v>940</v>
      </c>
      <c r="B144" s="138">
        <v>3127426</v>
      </c>
      <c r="C144" s="138" t="s">
        <v>942</v>
      </c>
      <c r="D144" s="139">
        <v>402.3</v>
      </c>
      <c r="E144" s="231">
        <v>8</v>
      </c>
      <c r="F144" s="232">
        <v>3862</v>
      </c>
      <c r="G144" s="141">
        <f t="shared" si="8"/>
        <v>3510.9090909090905</v>
      </c>
      <c r="H144" s="140">
        <v>100</v>
      </c>
      <c r="I144" s="140">
        <f t="shared" si="9"/>
        <v>40230</v>
      </c>
      <c r="J144" s="141">
        <f aca="true" t="shared" si="10" ref="J144:J207">I144*1.12</f>
        <v>45057.600000000006</v>
      </c>
      <c r="K144" s="142">
        <f>J144/G144*100</f>
        <v>1283.3599171413778</v>
      </c>
    </row>
    <row r="145" spans="1:11" s="120" customFormat="1" ht="12.75">
      <c r="A145" s="137" t="s">
        <v>940</v>
      </c>
      <c r="B145" s="138">
        <v>3127050</v>
      </c>
      <c r="C145" s="138" t="s">
        <v>943</v>
      </c>
      <c r="D145" s="139">
        <v>402.3</v>
      </c>
      <c r="E145" s="231">
        <v>60</v>
      </c>
      <c r="F145" s="232">
        <v>29112</v>
      </c>
      <c r="G145" s="141">
        <f t="shared" si="8"/>
        <v>26465.454545454544</v>
      </c>
      <c r="H145" s="140">
        <v>500</v>
      </c>
      <c r="I145" s="140">
        <f t="shared" si="9"/>
        <v>201150</v>
      </c>
      <c r="J145" s="141">
        <f t="shared" si="10"/>
        <v>225288.00000000003</v>
      </c>
      <c r="K145" s="142">
        <f>J145/G145*100</f>
        <v>851.2530915086563</v>
      </c>
    </row>
    <row r="146" spans="1:11" s="120" customFormat="1" ht="12.75">
      <c r="A146" s="137"/>
      <c r="B146" s="138"/>
      <c r="C146" s="138"/>
      <c r="D146" s="139"/>
      <c r="E146" s="140"/>
      <c r="F146" s="140"/>
      <c r="G146" s="141">
        <f t="shared" si="8"/>
        <v>0</v>
      </c>
      <c r="H146" s="140"/>
      <c r="I146" s="140">
        <f t="shared" si="9"/>
        <v>0</v>
      </c>
      <c r="J146" s="141">
        <f t="shared" si="10"/>
        <v>0</v>
      </c>
      <c r="K146" s="142"/>
    </row>
    <row r="147" spans="1:11" s="120" customFormat="1" ht="12.75">
      <c r="A147" s="137" t="s">
        <v>944</v>
      </c>
      <c r="B147" s="138">
        <v>3126303</v>
      </c>
      <c r="C147" s="138" t="s">
        <v>945</v>
      </c>
      <c r="D147" s="139">
        <v>254.1</v>
      </c>
      <c r="E147" s="231">
        <v>57</v>
      </c>
      <c r="F147" s="232">
        <v>17668</v>
      </c>
      <c r="G147" s="141">
        <f t="shared" si="8"/>
        <v>16061.81818181818</v>
      </c>
      <c r="H147" s="140">
        <v>450</v>
      </c>
      <c r="I147" s="140">
        <f t="shared" si="9"/>
        <v>114345</v>
      </c>
      <c r="J147" s="141">
        <f t="shared" si="10"/>
        <v>128066.40000000001</v>
      </c>
      <c r="K147" s="142">
        <f>J147/G147*100</f>
        <v>797.3343898573694</v>
      </c>
    </row>
    <row r="148" spans="1:11" s="120" customFormat="1" ht="12.75">
      <c r="A148" s="137"/>
      <c r="B148" s="138"/>
      <c r="C148" s="138"/>
      <c r="D148" s="139"/>
      <c r="E148" s="140"/>
      <c r="F148" s="140"/>
      <c r="G148" s="141">
        <f t="shared" si="8"/>
        <v>0</v>
      </c>
      <c r="H148" s="140"/>
      <c r="I148" s="140">
        <f t="shared" si="9"/>
        <v>0</v>
      </c>
      <c r="J148" s="141">
        <f t="shared" si="10"/>
        <v>0</v>
      </c>
      <c r="K148" s="142"/>
    </row>
    <row r="149" spans="1:11" s="120" customFormat="1" ht="12.75">
      <c r="A149" s="137" t="s">
        <v>946</v>
      </c>
      <c r="B149" s="138">
        <v>1126412</v>
      </c>
      <c r="C149" s="138" t="s">
        <v>947</v>
      </c>
      <c r="D149" s="139">
        <v>55.7</v>
      </c>
      <c r="E149" s="231">
        <v>33</v>
      </c>
      <c r="F149" s="232">
        <v>2247</v>
      </c>
      <c r="G149" s="141">
        <f t="shared" si="8"/>
        <v>2042.7272727272725</v>
      </c>
      <c r="H149" s="140">
        <v>350</v>
      </c>
      <c r="I149" s="140">
        <f t="shared" si="9"/>
        <v>19495</v>
      </c>
      <c r="J149" s="141">
        <f t="shared" si="10"/>
        <v>21834.4</v>
      </c>
      <c r="K149" s="142">
        <f>J149/G149*100</f>
        <v>1068.8847352024925</v>
      </c>
    </row>
    <row r="150" spans="1:11" s="120" customFormat="1" ht="12.75">
      <c r="A150" s="137" t="s">
        <v>946</v>
      </c>
      <c r="B150" s="138">
        <v>1126401</v>
      </c>
      <c r="C150" s="138" t="s">
        <v>948</v>
      </c>
      <c r="D150" s="139">
        <v>111.4</v>
      </c>
      <c r="E150" s="231">
        <v>2644</v>
      </c>
      <c r="F150" s="232">
        <v>350130</v>
      </c>
      <c r="G150" s="141">
        <f t="shared" si="8"/>
        <v>318300</v>
      </c>
      <c r="H150" s="140">
        <v>7000</v>
      </c>
      <c r="I150" s="140">
        <f t="shared" si="9"/>
        <v>779800</v>
      </c>
      <c r="J150" s="141">
        <f t="shared" si="10"/>
        <v>873376.0000000001</v>
      </c>
      <c r="K150" s="142">
        <f>J150/G150*100</f>
        <v>274.38768457430103</v>
      </c>
    </row>
    <row r="151" spans="1:11" s="120" customFormat="1" ht="12.75">
      <c r="A151" s="137"/>
      <c r="B151" s="138"/>
      <c r="C151" s="138"/>
      <c r="D151" s="139"/>
      <c r="E151" s="140"/>
      <c r="F151" s="140"/>
      <c r="G151" s="141">
        <f t="shared" si="8"/>
        <v>0</v>
      </c>
      <c r="H151" s="140"/>
      <c r="I151" s="140">
        <f t="shared" si="9"/>
        <v>0</v>
      </c>
      <c r="J151" s="141">
        <f t="shared" si="10"/>
        <v>0</v>
      </c>
      <c r="K151" s="142"/>
    </row>
    <row r="152" spans="1:11" s="120" customFormat="1" ht="12.75">
      <c r="A152" s="137" t="s">
        <v>949</v>
      </c>
      <c r="B152" s="138">
        <v>1129930</v>
      </c>
      <c r="C152" s="138" t="s">
        <v>950</v>
      </c>
      <c r="D152" s="139">
        <v>8663.2</v>
      </c>
      <c r="E152" s="231">
        <v>20</v>
      </c>
      <c r="F152" s="232">
        <v>209007</v>
      </c>
      <c r="G152" s="141">
        <f t="shared" si="8"/>
        <v>190006.36363636362</v>
      </c>
      <c r="H152" s="140">
        <v>40</v>
      </c>
      <c r="I152" s="140">
        <f t="shared" si="9"/>
        <v>346528</v>
      </c>
      <c r="J152" s="141">
        <f t="shared" si="10"/>
        <v>388111.36000000004</v>
      </c>
      <c r="K152" s="142">
        <f>J152/G152*100</f>
        <v>204.2622955212027</v>
      </c>
    </row>
    <row r="153" spans="1:11" s="120" customFormat="1" ht="12.75">
      <c r="A153" s="137"/>
      <c r="B153" s="138"/>
      <c r="C153" s="138"/>
      <c r="D153" s="139"/>
      <c r="E153" s="140"/>
      <c r="F153" s="140"/>
      <c r="G153" s="141">
        <f t="shared" si="8"/>
        <v>0</v>
      </c>
      <c r="H153" s="140"/>
      <c r="I153" s="140">
        <f t="shared" si="9"/>
        <v>0</v>
      </c>
      <c r="J153" s="141">
        <f t="shared" si="10"/>
        <v>0</v>
      </c>
      <c r="K153" s="142"/>
    </row>
    <row r="154" spans="1:11" s="120" customFormat="1" ht="12.75">
      <c r="A154" s="137" t="s">
        <v>951</v>
      </c>
      <c r="B154" s="138">
        <v>1129490</v>
      </c>
      <c r="C154" s="138" t="s">
        <v>952</v>
      </c>
      <c r="D154" s="139">
        <v>1006.5</v>
      </c>
      <c r="E154" s="231">
        <v>663</v>
      </c>
      <c r="F154" s="232">
        <v>743942</v>
      </c>
      <c r="G154" s="141">
        <f t="shared" si="8"/>
        <v>676310.9090909091</v>
      </c>
      <c r="H154" s="140">
        <v>860</v>
      </c>
      <c r="I154" s="140">
        <f t="shared" si="9"/>
        <v>865590</v>
      </c>
      <c r="J154" s="141">
        <f t="shared" si="10"/>
        <v>969460.8</v>
      </c>
      <c r="K154" s="142">
        <f>J154/G154*100</f>
        <v>143.34543284288293</v>
      </c>
    </row>
    <row r="155" spans="1:11" s="120" customFormat="1" ht="12.75">
      <c r="A155" s="137"/>
      <c r="B155" s="138"/>
      <c r="C155" s="138"/>
      <c r="D155" s="139"/>
      <c r="E155" s="140"/>
      <c r="F155" s="140"/>
      <c r="G155" s="141">
        <f t="shared" si="8"/>
        <v>0</v>
      </c>
      <c r="H155" s="140"/>
      <c r="I155" s="140">
        <f t="shared" si="9"/>
        <v>0</v>
      </c>
      <c r="J155" s="141">
        <f t="shared" si="10"/>
        <v>0</v>
      </c>
      <c r="K155" s="142"/>
    </row>
    <row r="156" spans="1:11" s="120" customFormat="1" ht="12.75">
      <c r="A156" s="137" t="s">
        <v>953</v>
      </c>
      <c r="B156" s="138">
        <v>1129300</v>
      </c>
      <c r="C156" s="138" t="s">
        <v>954</v>
      </c>
      <c r="D156" s="139">
        <v>863.6</v>
      </c>
      <c r="E156" s="231">
        <v>478</v>
      </c>
      <c r="F156" s="232">
        <v>713388</v>
      </c>
      <c r="G156" s="141">
        <f t="shared" si="8"/>
        <v>648534.5454545454</v>
      </c>
      <c r="H156" s="140">
        <v>600</v>
      </c>
      <c r="I156" s="140">
        <f t="shared" si="9"/>
        <v>518160</v>
      </c>
      <c r="J156" s="141">
        <f t="shared" si="10"/>
        <v>580339.2000000001</v>
      </c>
      <c r="K156" s="142">
        <f aca="true" t="shared" si="11" ref="K156:K161">J156/G156*100</f>
        <v>89.48470117243353</v>
      </c>
    </row>
    <row r="157" spans="1:11" s="120" customFormat="1" ht="12.75">
      <c r="A157" s="137" t="s">
        <v>953</v>
      </c>
      <c r="B157" s="138">
        <v>5129303</v>
      </c>
      <c r="C157" s="138" t="s">
        <v>955</v>
      </c>
      <c r="D157" s="139">
        <v>901.9</v>
      </c>
      <c r="E157" s="231">
        <v>186</v>
      </c>
      <c r="F157" s="232">
        <v>203338</v>
      </c>
      <c r="G157" s="141">
        <f t="shared" si="8"/>
        <v>184852.72727272726</v>
      </c>
      <c r="H157" s="140">
        <v>220</v>
      </c>
      <c r="I157" s="140">
        <f t="shared" si="9"/>
        <v>198418</v>
      </c>
      <c r="J157" s="141">
        <f t="shared" si="10"/>
        <v>222228.16000000003</v>
      </c>
      <c r="K157" s="142">
        <f t="shared" si="11"/>
        <v>120.21903235007723</v>
      </c>
    </row>
    <row r="158" spans="1:11" s="120" customFormat="1" ht="12.75">
      <c r="A158" s="137" t="s">
        <v>953</v>
      </c>
      <c r="B158" s="138">
        <v>1129110</v>
      </c>
      <c r="C158" s="138" t="s">
        <v>956</v>
      </c>
      <c r="D158" s="139">
        <v>1940.5</v>
      </c>
      <c r="E158" s="231">
        <v>325</v>
      </c>
      <c r="F158" s="232">
        <v>758496</v>
      </c>
      <c r="G158" s="141">
        <f t="shared" si="8"/>
        <v>689541.8181818181</v>
      </c>
      <c r="H158" s="140">
        <v>450</v>
      </c>
      <c r="I158" s="140">
        <f t="shared" si="9"/>
        <v>873225</v>
      </c>
      <c r="J158" s="141">
        <f t="shared" si="10"/>
        <v>978012.0000000001</v>
      </c>
      <c r="K158" s="142">
        <f t="shared" si="11"/>
        <v>141.83505252499685</v>
      </c>
    </row>
    <row r="159" spans="1:11" s="120" customFormat="1" ht="12.75">
      <c r="A159" s="137" t="s">
        <v>953</v>
      </c>
      <c r="B159" s="138">
        <v>1129130</v>
      </c>
      <c r="C159" s="138" t="s">
        <v>957</v>
      </c>
      <c r="D159" s="139">
        <v>2727.6</v>
      </c>
      <c r="E159" s="231">
        <v>413</v>
      </c>
      <c r="F159" s="232">
        <v>1378458</v>
      </c>
      <c r="G159" s="141">
        <f t="shared" si="8"/>
        <v>1253143.6363636362</v>
      </c>
      <c r="H159" s="140">
        <v>650</v>
      </c>
      <c r="I159" s="140">
        <f t="shared" si="9"/>
        <v>1772940</v>
      </c>
      <c r="J159" s="141">
        <f t="shared" si="10"/>
        <v>1985692.8000000003</v>
      </c>
      <c r="K159" s="142">
        <f t="shared" si="11"/>
        <v>158.45691925325258</v>
      </c>
    </row>
    <row r="160" spans="1:11" s="120" customFormat="1" ht="12.75">
      <c r="A160" s="137" t="s">
        <v>953</v>
      </c>
      <c r="B160" s="138">
        <v>5129131</v>
      </c>
      <c r="C160" s="138" t="s">
        <v>958</v>
      </c>
      <c r="D160" s="139">
        <v>3447.3</v>
      </c>
      <c r="E160" s="231">
        <v>75</v>
      </c>
      <c r="F160" s="232">
        <v>316824</v>
      </c>
      <c r="G160" s="141">
        <f t="shared" si="8"/>
        <v>288021.8181818182</v>
      </c>
      <c r="H160" s="140">
        <v>100</v>
      </c>
      <c r="I160" s="140">
        <f t="shared" si="9"/>
        <v>344730</v>
      </c>
      <c r="J160" s="141">
        <f t="shared" si="10"/>
        <v>386097.60000000003</v>
      </c>
      <c r="K160" s="142">
        <f t="shared" si="11"/>
        <v>134.0515112491478</v>
      </c>
    </row>
    <row r="161" spans="1:11" s="120" customFormat="1" ht="12.75">
      <c r="A161" s="137" t="s">
        <v>953</v>
      </c>
      <c r="B161" s="138">
        <v>5129472</v>
      </c>
      <c r="C161" s="138" t="s">
        <v>175</v>
      </c>
      <c r="D161" s="139">
        <v>655.9</v>
      </c>
      <c r="E161" s="231">
        <v>347</v>
      </c>
      <c r="F161" s="232">
        <v>272221</v>
      </c>
      <c r="G161" s="141">
        <f t="shared" si="8"/>
        <v>247473.63636363635</v>
      </c>
      <c r="H161" s="140">
        <v>600</v>
      </c>
      <c r="I161" s="140">
        <f t="shared" si="9"/>
        <v>393540</v>
      </c>
      <c r="J161" s="141">
        <f t="shared" si="10"/>
        <v>440764.80000000005</v>
      </c>
      <c r="K161" s="142">
        <f t="shared" si="11"/>
        <v>178.1057596585128</v>
      </c>
    </row>
    <row r="162" spans="1:11" s="120" customFormat="1" ht="12.75">
      <c r="A162" s="137" t="s">
        <v>953</v>
      </c>
      <c r="B162" s="138">
        <v>5129476</v>
      </c>
      <c r="C162" s="138" t="s">
        <v>959</v>
      </c>
      <c r="D162" s="139">
        <v>1231.2</v>
      </c>
      <c r="E162" s="140"/>
      <c r="F162" s="141"/>
      <c r="G162" s="141">
        <f t="shared" si="8"/>
        <v>0</v>
      </c>
      <c r="H162" s="140">
        <v>60</v>
      </c>
      <c r="I162" s="140">
        <f t="shared" si="9"/>
        <v>73872</v>
      </c>
      <c r="J162" s="141">
        <f t="shared" si="10"/>
        <v>82736.64000000001</v>
      </c>
      <c r="K162" s="142"/>
    </row>
    <row r="163" spans="1:11" s="120" customFormat="1" ht="12.75">
      <c r="A163" s="137" t="s">
        <v>953</v>
      </c>
      <c r="B163" s="138">
        <v>1129471</v>
      </c>
      <c r="C163" s="138" t="s">
        <v>960</v>
      </c>
      <c r="D163" s="139"/>
      <c r="E163" s="140"/>
      <c r="F163" s="141"/>
      <c r="G163" s="141">
        <f t="shared" si="8"/>
        <v>0</v>
      </c>
      <c r="H163" s="140"/>
      <c r="I163" s="140">
        <f t="shared" si="9"/>
        <v>0</v>
      </c>
      <c r="J163" s="141">
        <f t="shared" si="10"/>
        <v>0</v>
      </c>
      <c r="K163" s="142"/>
    </row>
    <row r="164" spans="1:11" s="120" customFormat="1" ht="12.75">
      <c r="A164" s="137" t="s">
        <v>953</v>
      </c>
      <c r="B164" s="138">
        <v>1129475</v>
      </c>
      <c r="C164" s="138" t="s">
        <v>961</v>
      </c>
      <c r="D164" s="139">
        <v>2911.3</v>
      </c>
      <c r="E164" s="231">
        <v>428</v>
      </c>
      <c r="F164" s="232">
        <v>1514759</v>
      </c>
      <c r="G164" s="141">
        <f t="shared" si="8"/>
        <v>1377053.6363636362</v>
      </c>
      <c r="H164" s="140">
        <v>750</v>
      </c>
      <c r="I164" s="140">
        <f t="shared" si="9"/>
        <v>2183475</v>
      </c>
      <c r="J164" s="141">
        <f t="shared" si="10"/>
        <v>2445492</v>
      </c>
      <c r="K164" s="142">
        <f>J164/G164*100</f>
        <v>177.58872533518536</v>
      </c>
    </row>
    <row r="165" spans="1:11" s="120" customFormat="1" ht="12.75">
      <c r="A165" s="137" t="s">
        <v>953</v>
      </c>
      <c r="B165" s="138">
        <v>1129470</v>
      </c>
      <c r="C165" s="138" t="s">
        <v>962</v>
      </c>
      <c r="D165" s="139"/>
      <c r="E165" s="140"/>
      <c r="F165" s="141"/>
      <c r="G165" s="141">
        <f t="shared" si="8"/>
        <v>0</v>
      </c>
      <c r="H165" s="140"/>
      <c r="I165" s="140">
        <f t="shared" si="9"/>
        <v>0</v>
      </c>
      <c r="J165" s="141">
        <f t="shared" si="10"/>
        <v>0</v>
      </c>
      <c r="K165" s="142"/>
    </row>
    <row r="166" spans="1:11" s="120" customFormat="1" ht="12.75">
      <c r="A166" s="137" t="s">
        <v>953</v>
      </c>
      <c r="B166" s="138">
        <v>1129474</v>
      </c>
      <c r="C166" s="138" t="s">
        <v>963</v>
      </c>
      <c r="D166" s="139">
        <v>1455.7</v>
      </c>
      <c r="E166" s="231">
        <v>257</v>
      </c>
      <c r="F166" s="232">
        <v>444994</v>
      </c>
      <c r="G166" s="141">
        <f t="shared" si="8"/>
        <v>404539.99999999994</v>
      </c>
      <c r="H166" s="140">
        <v>250</v>
      </c>
      <c r="I166" s="140">
        <f t="shared" si="9"/>
        <v>363925</v>
      </c>
      <c r="J166" s="141">
        <f t="shared" si="10"/>
        <v>407596.00000000006</v>
      </c>
      <c r="K166" s="142">
        <f>J166/G166*100</f>
        <v>100.75542591585507</v>
      </c>
    </row>
    <row r="167" spans="1:11" s="120" customFormat="1" ht="12.75">
      <c r="A167" s="137"/>
      <c r="B167" s="138"/>
      <c r="C167" s="138"/>
      <c r="D167" s="139"/>
      <c r="E167" s="140"/>
      <c r="F167" s="140"/>
      <c r="G167" s="141">
        <f t="shared" si="8"/>
        <v>0</v>
      </c>
      <c r="H167" s="140"/>
      <c r="I167" s="140">
        <f t="shared" si="9"/>
        <v>0</v>
      </c>
      <c r="J167" s="141">
        <f t="shared" si="10"/>
        <v>0</v>
      </c>
      <c r="K167" s="142"/>
    </row>
    <row r="168" spans="1:11" s="120" customFormat="1" ht="12.75">
      <c r="A168" s="137" t="s">
        <v>964</v>
      </c>
      <c r="B168" s="138">
        <v>1121155</v>
      </c>
      <c r="C168" s="138" t="s">
        <v>965</v>
      </c>
      <c r="D168" s="139">
        <v>2791.4</v>
      </c>
      <c r="E168" s="231">
        <v>258</v>
      </c>
      <c r="F168" s="232">
        <v>862653</v>
      </c>
      <c r="G168" s="141">
        <f t="shared" si="8"/>
        <v>784229.9999999999</v>
      </c>
      <c r="H168" s="140">
        <v>550</v>
      </c>
      <c r="I168" s="140">
        <f t="shared" si="9"/>
        <v>1535270</v>
      </c>
      <c r="J168" s="141">
        <f t="shared" si="10"/>
        <v>1719502.4000000001</v>
      </c>
      <c r="K168" s="142">
        <f>J168/G168*100</f>
        <v>219.25996200094366</v>
      </c>
    </row>
    <row r="169" spans="1:11" s="120" customFormat="1" ht="12.75">
      <c r="A169" s="137" t="s">
        <v>964</v>
      </c>
      <c r="B169" s="138">
        <v>1121153</v>
      </c>
      <c r="C169" s="138" t="s">
        <v>966</v>
      </c>
      <c r="D169" s="139">
        <v>558.3</v>
      </c>
      <c r="E169" s="231">
        <v>30</v>
      </c>
      <c r="F169" s="232">
        <v>20252</v>
      </c>
      <c r="G169" s="141">
        <f t="shared" si="8"/>
        <v>18410.90909090909</v>
      </c>
      <c r="H169" s="140">
        <v>600</v>
      </c>
      <c r="I169" s="140">
        <f t="shared" si="9"/>
        <v>334980</v>
      </c>
      <c r="J169" s="141">
        <f t="shared" si="10"/>
        <v>375177.60000000003</v>
      </c>
      <c r="K169" s="142">
        <f>J169/G169*100</f>
        <v>2037.8005135295286</v>
      </c>
    </row>
    <row r="170" spans="1:11" s="120" customFormat="1" ht="12.75">
      <c r="A170" s="137" t="s">
        <v>964</v>
      </c>
      <c r="B170" s="138">
        <v>1121154</v>
      </c>
      <c r="C170" s="138" t="s">
        <v>967</v>
      </c>
      <c r="D170" s="139">
        <v>1395.7</v>
      </c>
      <c r="E170" s="231">
        <v>18</v>
      </c>
      <c r="F170" s="232">
        <v>30485</v>
      </c>
      <c r="G170" s="141">
        <f t="shared" si="8"/>
        <v>27713.63636363636</v>
      </c>
      <c r="H170" s="140">
        <v>300</v>
      </c>
      <c r="I170" s="140">
        <f t="shared" si="9"/>
        <v>418710</v>
      </c>
      <c r="J170" s="141">
        <f t="shared" si="10"/>
        <v>468955.20000000007</v>
      </c>
      <c r="K170" s="142">
        <f>J170/G170*100</f>
        <v>1692.146039035592</v>
      </c>
    </row>
    <row r="171" spans="1:11" s="120" customFormat="1" ht="12.75">
      <c r="A171" s="137" t="s">
        <v>964</v>
      </c>
      <c r="B171" s="138">
        <v>1121152</v>
      </c>
      <c r="C171" s="138" t="s">
        <v>968</v>
      </c>
      <c r="D171" s="139">
        <v>1112.7</v>
      </c>
      <c r="E171" s="140"/>
      <c r="F171" s="141"/>
      <c r="G171" s="141">
        <f t="shared" si="8"/>
        <v>0</v>
      </c>
      <c r="H171" s="140">
        <v>30</v>
      </c>
      <c r="I171" s="140">
        <f t="shared" si="9"/>
        <v>33381</v>
      </c>
      <c r="J171" s="141">
        <f t="shared" si="10"/>
        <v>37386.72</v>
      </c>
      <c r="K171" s="142"/>
    </row>
    <row r="172" spans="1:11" s="120" customFormat="1" ht="12.75">
      <c r="A172" s="137" t="s">
        <v>964</v>
      </c>
      <c r="B172" s="138">
        <v>1121157</v>
      </c>
      <c r="C172" s="138" t="s">
        <v>969</v>
      </c>
      <c r="D172" s="139">
        <v>2589</v>
      </c>
      <c r="E172" s="140"/>
      <c r="F172" s="141"/>
      <c r="G172" s="141">
        <f t="shared" si="8"/>
        <v>0</v>
      </c>
      <c r="H172" s="140">
        <v>30</v>
      </c>
      <c r="I172" s="140">
        <f t="shared" si="9"/>
        <v>77670</v>
      </c>
      <c r="J172" s="141">
        <f t="shared" si="10"/>
        <v>86990.40000000001</v>
      </c>
      <c r="K172" s="142"/>
    </row>
    <row r="173" spans="1:11" s="120" customFormat="1" ht="12.75">
      <c r="A173" s="137" t="s">
        <v>970</v>
      </c>
      <c r="B173" s="138">
        <v>1121159</v>
      </c>
      <c r="C173" s="138" t="s">
        <v>971</v>
      </c>
      <c r="D173" s="139">
        <v>2791.4</v>
      </c>
      <c r="E173" s="140"/>
      <c r="F173" s="141"/>
      <c r="G173" s="141">
        <f t="shared" si="8"/>
        <v>0</v>
      </c>
      <c r="H173" s="140">
        <v>200</v>
      </c>
      <c r="I173" s="140">
        <f t="shared" si="9"/>
        <v>558280</v>
      </c>
      <c r="J173" s="141">
        <f t="shared" si="10"/>
        <v>625273.6000000001</v>
      </c>
      <c r="K173" s="142"/>
    </row>
    <row r="174" spans="1:11" s="120" customFormat="1" ht="12.75">
      <c r="A174" s="137"/>
      <c r="B174" s="138"/>
      <c r="C174" s="138"/>
      <c r="D174" s="139"/>
      <c r="E174" s="140"/>
      <c r="F174" s="140"/>
      <c r="G174" s="141">
        <f t="shared" si="8"/>
        <v>0</v>
      </c>
      <c r="H174" s="140"/>
      <c r="I174" s="140">
        <f t="shared" si="9"/>
        <v>0</v>
      </c>
      <c r="J174" s="141">
        <f t="shared" si="10"/>
        <v>0</v>
      </c>
      <c r="K174" s="142"/>
    </row>
    <row r="175" spans="1:11" s="120" customFormat="1" ht="12.75">
      <c r="A175" s="137" t="s">
        <v>972</v>
      </c>
      <c r="B175" s="138" t="s">
        <v>973</v>
      </c>
      <c r="C175" s="138" t="s">
        <v>974</v>
      </c>
      <c r="D175" s="139">
        <v>2183.8</v>
      </c>
      <c r="E175" s="140">
        <v>2548</v>
      </c>
      <c r="F175" s="141">
        <v>6549800</v>
      </c>
      <c r="G175" s="141">
        <f t="shared" si="8"/>
        <v>5954363.636363636</v>
      </c>
      <c r="H175" s="140">
        <v>2900</v>
      </c>
      <c r="I175" s="140">
        <f t="shared" si="9"/>
        <v>6333020.000000001</v>
      </c>
      <c r="J175" s="141">
        <f t="shared" si="10"/>
        <v>7092982.400000001</v>
      </c>
      <c r="K175" s="142">
        <f>J175/G175*100</f>
        <v>119.12242572292287</v>
      </c>
    </row>
    <row r="176" spans="1:11" s="120" customFormat="1" ht="12.75">
      <c r="A176" s="137" t="s">
        <v>972</v>
      </c>
      <c r="B176" s="138" t="s">
        <v>975</v>
      </c>
      <c r="C176" s="138" t="s">
        <v>976</v>
      </c>
      <c r="D176" s="139">
        <v>2183.8</v>
      </c>
      <c r="E176" s="140">
        <v>279</v>
      </c>
      <c r="F176" s="141">
        <v>717444</v>
      </c>
      <c r="G176" s="141">
        <f t="shared" si="8"/>
        <v>652221.8181818181</v>
      </c>
      <c r="H176" s="140">
        <v>350</v>
      </c>
      <c r="I176" s="140">
        <f t="shared" si="9"/>
        <v>764330.0000000001</v>
      </c>
      <c r="J176" s="141">
        <f t="shared" si="10"/>
        <v>856049.6000000002</v>
      </c>
      <c r="K176" s="142">
        <f>J176/G176*100</f>
        <v>131.2512976622566</v>
      </c>
    </row>
    <row r="177" spans="1:11" s="120" customFormat="1" ht="12.75">
      <c r="A177" s="137" t="s">
        <v>972</v>
      </c>
      <c r="B177" s="138" t="s">
        <v>977</v>
      </c>
      <c r="C177" s="138" t="s">
        <v>978</v>
      </c>
      <c r="D177" s="139">
        <v>2183.8</v>
      </c>
      <c r="E177" s="140">
        <v>60</v>
      </c>
      <c r="F177" s="141">
        <v>162306</v>
      </c>
      <c r="G177" s="141">
        <f t="shared" si="8"/>
        <v>147550.9090909091</v>
      </c>
      <c r="H177" s="140">
        <v>100</v>
      </c>
      <c r="I177" s="140">
        <f t="shared" si="9"/>
        <v>218380.00000000003</v>
      </c>
      <c r="J177" s="141">
        <f t="shared" si="10"/>
        <v>244585.60000000006</v>
      </c>
      <c r="K177" s="142">
        <f>J177/G177*100</f>
        <v>165.76353307949188</v>
      </c>
    </row>
    <row r="178" spans="1:11" s="120" customFormat="1" ht="12.75">
      <c r="A178" s="137"/>
      <c r="B178" s="138"/>
      <c r="C178" s="138"/>
      <c r="D178" s="139"/>
      <c r="E178" s="140"/>
      <c r="F178" s="140"/>
      <c r="G178" s="141">
        <f t="shared" si="8"/>
        <v>0</v>
      </c>
      <c r="H178" s="140"/>
      <c r="I178" s="140">
        <f t="shared" si="9"/>
        <v>0</v>
      </c>
      <c r="J178" s="141">
        <f t="shared" si="10"/>
        <v>0</v>
      </c>
      <c r="K178" s="142"/>
    </row>
    <row r="179" spans="1:11" s="120" customFormat="1" ht="12.75">
      <c r="A179" s="137" t="s">
        <v>979</v>
      </c>
      <c r="B179" s="138" t="s">
        <v>980</v>
      </c>
      <c r="C179" s="138" t="s">
        <v>981</v>
      </c>
      <c r="D179" s="139">
        <v>3325.6</v>
      </c>
      <c r="E179" s="140">
        <v>3</v>
      </c>
      <c r="F179" s="141">
        <v>10653</v>
      </c>
      <c r="G179" s="141">
        <f t="shared" si="8"/>
        <v>9684.545454545454</v>
      </c>
      <c r="H179" s="140">
        <v>5</v>
      </c>
      <c r="I179" s="140">
        <f t="shared" si="9"/>
        <v>16628</v>
      </c>
      <c r="J179" s="141">
        <f t="shared" si="10"/>
        <v>18623.36</v>
      </c>
      <c r="K179" s="142">
        <f>J179/G179*100</f>
        <v>192.29978409837608</v>
      </c>
    </row>
    <row r="180" spans="1:11" s="120" customFormat="1" ht="12.75">
      <c r="A180" s="137"/>
      <c r="B180" s="138"/>
      <c r="C180" s="138"/>
      <c r="D180" s="139"/>
      <c r="E180" s="140"/>
      <c r="F180" s="140"/>
      <c r="G180" s="141">
        <f t="shared" si="8"/>
        <v>0</v>
      </c>
      <c r="H180" s="140"/>
      <c r="I180" s="140">
        <f t="shared" si="9"/>
        <v>0</v>
      </c>
      <c r="J180" s="141">
        <f t="shared" si="10"/>
        <v>0</v>
      </c>
      <c r="K180" s="142"/>
    </row>
    <row r="181" spans="1:11" s="120" customFormat="1" ht="12.75">
      <c r="A181" s="137" t="s">
        <v>982</v>
      </c>
      <c r="B181" s="138" t="s">
        <v>983</v>
      </c>
      <c r="C181" s="138" t="s">
        <v>984</v>
      </c>
      <c r="D181" s="139">
        <v>2434.7</v>
      </c>
      <c r="E181" s="140">
        <v>548</v>
      </c>
      <c r="F181" s="141">
        <v>1572644</v>
      </c>
      <c r="G181" s="141">
        <f t="shared" si="8"/>
        <v>1429676.3636363635</v>
      </c>
      <c r="H181" s="140">
        <v>600</v>
      </c>
      <c r="I181" s="140">
        <f t="shared" si="9"/>
        <v>1460820</v>
      </c>
      <c r="J181" s="141">
        <f t="shared" si="10"/>
        <v>1636118.4000000001</v>
      </c>
      <c r="K181" s="142">
        <f>J181/G181*100</f>
        <v>114.43977403659062</v>
      </c>
    </row>
    <row r="182" spans="1:11" s="120" customFormat="1" ht="12.75">
      <c r="A182" s="137" t="s">
        <v>982</v>
      </c>
      <c r="B182" s="138" t="s">
        <v>985</v>
      </c>
      <c r="C182" s="138" t="s">
        <v>986</v>
      </c>
      <c r="D182" s="139">
        <v>3652</v>
      </c>
      <c r="E182" s="140">
        <v>3228</v>
      </c>
      <c r="F182" s="141">
        <v>13845350</v>
      </c>
      <c r="G182" s="141">
        <f t="shared" si="8"/>
        <v>12586681.818181816</v>
      </c>
      <c r="H182" s="140">
        <v>3600</v>
      </c>
      <c r="I182" s="140">
        <f t="shared" si="9"/>
        <v>13147200</v>
      </c>
      <c r="J182" s="141">
        <f t="shared" si="10"/>
        <v>14724864.000000002</v>
      </c>
      <c r="K182" s="142">
        <f>J182/G182*100</f>
        <v>116.98765578334967</v>
      </c>
    </row>
    <row r="183" spans="1:11" s="120" customFormat="1" ht="12.75">
      <c r="A183" s="137"/>
      <c r="B183" s="138"/>
      <c r="C183" s="138"/>
      <c r="D183" s="139"/>
      <c r="E183" s="140"/>
      <c r="F183" s="140"/>
      <c r="G183" s="141">
        <f t="shared" si="8"/>
        <v>0</v>
      </c>
      <c r="H183" s="140"/>
      <c r="I183" s="140">
        <f t="shared" si="9"/>
        <v>0</v>
      </c>
      <c r="J183" s="141">
        <f t="shared" si="10"/>
        <v>0</v>
      </c>
      <c r="K183" s="142"/>
    </row>
    <row r="184" spans="1:11" s="120" customFormat="1" ht="12.75">
      <c r="A184" s="137" t="s">
        <v>987</v>
      </c>
      <c r="B184" s="138" t="s">
        <v>988</v>
      </c>
      <c r="C184" s="138" t="s">
        <v>989</v>
      </c>
      <c r="D184" s="139">
        <v>3252.3</v>
      </c>
      <c r="E184" s="140"/>
      <c r="F184" s="141"/>
      <c r="G184" s="141">
        <f t="shared" si="8"/>
        <v>0</v>
      </c>
      <c r="H184" s="140">
        <v>5</v>
      </c>
      <c r="I184" s="140">
        <f t="shared" si="9"/>
        <v>16261.5</v>
      </c>
      <c r="J184" s="141">
        <f t="shared" si="10"/>
        <v>18212.88</v>
      </c>
      <c r="K184" s="142"/>
    </row>
    <row r="185" spans="1:11" s="120" customFormat="1" ht="12.75">
      <c r="A185" s="137" t="s">
        <v>987</v>
      </c>
      <c r="B185" s="138" t="s">
        <v>990</v>
      </c>
      <c r="C185" s="138" t="s">
        <v>991</v>
      </c>
      <c r="D185" s="139">
        <v>3252.3</v>
      </c>
      <c r="E185" s="140">
        <v>438</v>
      </c>
      <c r="F185" s="141">
        <v>1720135</v>
      </c>
      <c r="G185" s="141">
        <f t="shared" si="8"/>
        <v>1563759.0909090908</v>
      </c>
      <c r="H185" s="140">
        <v>500</v>
      </c>
      <c r="I185" s="140">
        <f t="shared" si="9"/>
        <v>1626150</v>
      </c>
      <c r="J185" s="141">
        <f t="shared" si="10"/>
        <v>1821288.0000000002</v>
      </c>
      <c r="K185" s="142">
        <f>J185/G185*100</f>
        <v>116.46857950102756</v>
      </c>
    </row>
    <row r="186" spans="1:11" s="120" customFormat="1" ht="12.75">
      <c r="A186" s="137"/>
      <c r="B186" s="138"/>
      <c r="C186" s="138"/>
      <c r="D186" s="139"/>
      <c r="E186" s="140"/>
      <c r="F186" s="140"/>
      <c r="G186" s="141">
        <f t="shared" si="8"/>
        <v>0</v>
      </c>
      <c r="H186" s="140"/>
      <c r="I186" s="140">
        <f t="shared" si="9"/>
        <v>0</v>
      </c>
      <c r="J186" s="141">
        <f t="shared" si="10"/>
        <v>0</v>
      </c>
      <c r="K186" s="142"/>
    </row>
    <row r="187" spans="1:11" s="120" customFormat="1" ht="12.75">
      <c r="A187" s="137" t="s">
        <v>992</v>
      </c>
      <c r="B187" s="138" t="s">
        <v>993</v>
      </c>
      <c r="C187" s="138" t="s">
        <v>994</v>
      </c>
      <c r="D187" s="139">
        <v>2348.2</v>
      </c>
      <c r="E187" s="140">
        <v>321</v>
      </c>
      <c r="F187" s="141">
        <v>897429</v>
      </c>
      <c r="G187" s="141">
        <f t="shared" si="8"/>
        <v>815844.5454545454</v>
      </c>
      <c r="H187" s="140">
        <v>400</v>
      </c>
      <c r="I187" s="140">
        <f t="shared" si="9"/>
        <v>939279.9999999999</v>
      </c>
      <c r="J187" s="141">
        <f t="shared" si="10"/>
        <v>1051993.5999999999</v>
      </c>
      <c r="K187" s="142">
        <f>J187/G187*100</f>
        <v>128.94534943711423</v>
      </c>
    </row>
    <row r="188" spans="1:11" s="120" customFormat="1" ht="12.75">
      <c r="A188" s="137" t="s">
        <v>992</v>
      </c>
      <c r="B188" s="138" t="s">
        <v>995</v>
      </c>
      <c r="C188" s="138" t="s">
        <v>996</v>
      </c>
      <c r="D188" s="139">
        <v>2348.2</v>
      </c>
      <c r="E188" s="140">
        <v>4398</v>
      </c>
      <c r="F188" s="141">
        <v>12143927</v>
      </c>
      <c r="G188" s="141">
        <f aca="true" t="shared" si="12" ref="G188:G251">F188/1.1</f>
        <v>11039933.636363635</v>
      </c>
      <c r="H188" s="140">
        <v>4900</v>
      </c>
      <c r="I188" s="140">
        <f t="shared" si="9"/>
        <v>11506180</v>
      </c>
      <c r="J188" s="141">
        <f t="shared" si="10"/>
        <v>12886921.600000001</v>
      </c>
      <c r="K188" s="142">
        <f>J188/G188*100</f>
        <v>116.73006400647834</v>
      </c>
    </row>
    <row r="189" spans="1:11" s="120" customFormat="1" ht="12.75">
      <c r="A189" s="137" t="s">
        <v>992</v>
      </c>
      <c r="B189" s="138" t="s">
        <v>997</v>
      </c>
      <c r="C189" s="138" t="s">
        <v>998</v>
      </c>
      <c r="D189" s="139">
        <v>2348.2</v>
      </c>
      <c r="E189" s="140">
        <v>342</v>
      </c>
      <c r="F189" s="141">
        <v>974696</v>
      </c>
      <c r="G189" s="141">
        <f t="shared" si="12"/>
        <v>886087.2727272727</v>
      </c>
      <c r="H189" s="140">
        <v>400</v>
      </c>
      <c r="I189" s="140">
        <f t="shared" si="9"/>
        <v>939279.9999999999</v>
      </c>
      <c r="J189" s="141">
        <f t="shared" si="10"/>
        <v>1051993.5999999999</v>
      </c>
      <c r="K189" s="142">
        <f>J189/G189*100</f>
        <v>118.72347480650376</v>
      </c>
    </row>
    <row r="190" spans="1:11" s="120" customFormat="1" ht="12.75">
      <c r="A190" s="137"/>
      <c r="B190" s="138"/>
      <c r="C190" s="138"/>
      <c r="D190" s="139"/>
      <c r="E190" s="140"/>
      <c r="F190" s="140"/>
      <c r="G190" s="141">
        <f t="shared" si="12"/>
        <v>0</v>
      </c>
      <c r="H190" s="140"/>
      <c r="I190" s="140">
        <f t="shared" si="9"/>
        <v>0</v>
      </c>
      <c r="J190" s="141">
        <f t="shared" si="10"/>
        <v>0</v>
      </c>
      <c r="K190" s="142"/>
    </row>
    <row r="191" spans="1:11" s="120" customFormat="1" ht="12.75">
      <c r="A191" s="137" t="s">
        <v>999</v>
      </c>
      <c r="B191" s="138" t="s">
        <v>1000</v>
      </c>
      <c r="C191" s="138" t="s">
        <v>1001</v>
      </c>
      <c r="D191" s="139">
        <v>2348.2</v>
      </c>
      <c r="E191" s="140">
        <v>300</v>
      </c>
      <c r="F191" s="141">
        <v>834219</v>
      </c>
      <c r="G191" s="141">
        <f t="shared" si="12"/>
        <v>758380.9090909091</v>
      </c>
      <c r="H191" s="140">
        <v>380</v>
      </c>
      <c r="I191" s="140">
        <f t="shared" si="9"/>
        <v>892315.9999999999</v>
      </c>
      <c r="J191" s="141">
        <f t="shared" si="10"/>
        <v>999393.9199999999</v>
      </c>
      <c r="K191" s="142">
        <f>J191/G191*100</f>
        <v>131.77994171794217</v>
      </c>
    </row>
    <row r="192" spans="1:11" s="120" customFormat="1" ht="12.75">
      <c r="A192" s="137" t="s">
        <v>999</v>
      </c>
      <c r="B192" s="138" t="s">
        <v>1002</v>
      </c>
      <c r="C192" s="138" t="s">
        <v>1003</v>
      </c>
      <c r="D192" s="139">
        <v>2348.2</v>
      </c>
      <c r="E192" s="140">
        <v>321</v>
      </c>
      <c r="F192" s="141">
        <v>912295</v>
      </c>
      <c r="G192" s="141">
        <f t="shared" si="12"/>
        <v>829359.0909090908</v>
      </c>
      <c r="H192" s="140">
        <v>380</v>
      </c>
      <c r="I192" s="140">
        <f t="shared" si="9"/>
        <v>892315.9999999999</v>
      </c>
      <c r="J192" s="141">
        <f t="shared" si="10"/>
        <v>999393.9199999999</v>
      </c>
      <c r="K192" s="142">
        <f>J192/G192*100</f>
        <v>120.50195517897171</v>
      </c>
    </row>
    <row r="193" spans="1:11" s="120" customFormat="1" ht="12.75">
      <c r="A193" s="137" t="s">
        <v>999</v>
      </c>
      <c r="B193" s="138" t="s">
        <v>1004</v>
      </c>
      <c r="C193" s="138" t="s">
        <v>1005</v>
      </c>
      <c r="D193" s="139">
        <v>2348.2</v>
      </c>
      <c r="E193" s="140">
        <v>4370</v>
      </c>
      <c r="F193" s="141">
        <v>12155260</v>
      </c>
      <c r="G193" s="141">
        <f t="shared" si="12"/>
        <v>11050236.363636363</v>
      </c>
      <c r="H193" s="140">
        <v>4760</v>
      </c>
      <c r="I193" s="140">
        <f t="shared" si="9"/>
        <v>11177432</v>
      </c>
      <c r="J193" s="141">
        <f t="shared" si="10"/>
        <v>12518723.840000002</v>
      </c>
      <c r="K193" s="142">
        <f>J193/G193*100</f>
        <v>113.28919516324622</v>
      </c>
    </row>
    <row r="194" spans="1:11" s="120" customFormat="1" ht="12.75">
      <c r="A194" s="137"/>
      <c r="B194" s="138"/>
      <c r="C194" s="138"/>
      <c r="D194" s="139"/>
      <c r="E194" s="140"/>
      <c r="F194" s="140"/>
      <c r="G194" s="141">
        <f t="shared" si="12"/>
        <v>0</v>
      </c>
      <c r="H194" s="140"/>
      <c r="I194" s="140">
        <f t="shared" si="9"/>
        <v>0</v>
      </c>
      <c r="J194" s="141">
        <f t="shared" si="10"/>
        <v>0</v>
      </c>
      <c r="K194" s="142"/>
    </row>
    <row r="195" spans="1:11" s="120" customFormat="1" ht="12.75">
      <c r="A195" s="137" t="s">
        <v>1006</v>
      </c>
      <c r="B195" s="138" t="s">
        <v>1007</v>
      </c>
      <c r="C195" s="138" t="s">
        <v>1008</v>
      </c>
      <c r="D195" s="139">
        <v>3367.8</v>
      </c>
      <c r="E195" s="140">
        <v>25</v>
      </c>
      <c r="F195" s="141">
        <v>99799</v>
      </c>
      <c r="G195" s="141">
        <f t="shared" si="12"/>
        <v>90726.36363636363</v>
      </c>
      <c r="H195" s="140">
        <v>60</v>
      </c>
      <c r="I195" s="140">
        <f t="shared" si="9"/>
        <v>202068</v>
      </c>
      <c r="J195" s="141">
        <f t="shared" si="10"/>
        <v>226316.16000000003</v>
      </c>
      <c r="K195" s="142">
        <f>J195/G195*100</f>
        <v>249.44916882934703</v>
      </c>
    </row>
    <row r="196" spans="1:11" s="120" customFormat="1" ht="12.75">
      <c r="A196" s="137" t="s">
        <v>1006</v>
      </c>
      <c r="B196" s="138" t="s">
        <v>1009</v>
      </c>
      <c r="C196" s="138" t="s">
        <v>1010</v>
      </c>
      <c r="D196" s="139">
        <v>3367.8</v>
      </c>
      <c r="E196" s="140">
        <v>51</v>
      </c>
      <c r="F196" s="141">
        <v>205294</v>
      </c>
      <c r="G196" s="141">
        <f t="shared" si="12"/>
        <v>186630.9090909091</v>
      </c>
      <c r="H196" s="140">
        <v>100</v>
      </c>
      <c r="I196" s="140">
        <f t="shared" si="9"/>
        <v>336780</v>
      </c>
      <c r="J196" s="141">
        <f t="shared" si="10"/>
        <v>377193.60000000003</v>
      </c>
      <c r="K196" s="142">
        <f>J196/G196*100</f>
        <v>202.1067152474013</v>
      </c>
    </row>
    <row r="197" spans="1:11" s="120" customFormat="1" ht="12.75">
      <c r="A197" s="137"/>
      <c r="B197" s="138"/>
      <c r="C197" s="138"/>
      <c r="D197" s="139"/>
      <c r="E197" s="140"/>
      <c r="F197" s="140"/>
      <c r="G197" s="141">
        <f t="shared" si="12"/>
        <v>0</v>
      </c>
      <c r="H197" s="140"/>
      <c r="I197" s="140">
        <f t="shared" si="9"/>
        <v>0</v>
      </c>
      <c r="J197" s="141">
        <f t="shared" si="10"/>
        <v>0</v>
      </c>
      <c r="K197" s="142"/>
    </row>
    <row r="198" spans="1:11" s="120" customFormat="1" ht="12.75">
      <c r="A198" s="137" t="s">
        <v>1011</v>
      </c>
      <c r="B198" s="138" t="s">
        <v>1012</v>
      </c>
      <c r="C198" s="138" t="s">
        <v>1013</v>
      </c>
      <c r="D198" s="139">
        <v>3652</v>
      </c>
      <c r="E198" s="140">
        <v>4692</v>
      </c>
      <c r="F198" s="141">
        <v>20132505</v>
      </c>
      <c r="G198" s="141">
        <f t="shared" si="12"/>
        <v>18302277.27272727</v>
      </c>
      <c r="H198" s="140">
        <v>5000</v>
      </c>
      <c r="I198" s="140">
        <f t="shared" si="9"/>
        <v>18260000</v>
      </c>
      <c r="J198" s="141">
        <f t="shared" si="10"/>
        <v>20451200.000000004</v>
      </c>
      <c r="K198" s="142">
        <f>J198/G198*100</f>
        <v>111.74128604463283</v>
      </c>
    </row>
    <row r="199" spans="1:11" s="120" customFormat="1" ht="12.75">
      <c r="A199" s="137"/>
      <c r="B199" s="138"/>
      <c r="C199" s="138"/>
      <c r="D199" s="139"/>
      <c r="E199" s="140"/>
      <c r="F199" s="140"/>
      <c r="G199" s="141">
        <f t="shared" si="12"/>
        <v>0</v>
      </c>
      <c r="H199" s="140"/>
      <c r="I199" s="140">
        <f t="shared" si="9"/>
        <v>0</v>
      </c>
      <c r="J199" s="141">
        <f t="shared" si="10"/>
        <v>0</v>
      </c>
      <c r="K199" s="142"/>
    </row>
    <row r="200" spans="1:11" s="120" customFormat="1" ht="12.75">
      <c r="A200" s="137" t="s">
        <v>1014</v>
      </c>
      <c r="B200" s="138" t="s">
        <v>1015</v>
      </c>
      <c r="C200" s="138" t="s">
        <v>1016</v>
      </c>
      <c r="D200" s="139">
        <v>5109.8</v>
      </c>
      <c r="E200" s="140">
        <v>1516</v>
      </c>
      <c r="F200" s="141">
        <v>9389559</v>
      </c>
      <c r="G200" s="141">
        <f t="shared" si="12"/>
        <v>8535962.727272727</v>
      </c>
      <c r="H200" s="140">
        <v>1900</v>
      </c>
      <c r="I200" s="140">
        <f t="shared" si="9"/>
        <v>9708620</v>
      </c>
      <c r="J200" s="141">
        <f t="shared" si="10"/>
        <v>10873654.4</v>
      </c>
      <c r="K200" s="142">
        <f>J200/G200*100</f>
        <v>127.38638566518408</v>
      </c>
    </row>
    <row r="201" spans="1:11" s="120" customFormat="1" ht="12.75">
      <c r="A201" s="137"/>
      <c r="B201" s="138"/>
      <c r="C201" s="138"/>
      <c r="D201" s="139"/>
      <c r="E201" s="140"/>
      <c r="F201" s="140"/>
      <c r="G201" s="141">
        <f t="shared" si="12"/>
        <v>0</v>
      </c>
      <c r="H201" s="140"/>
      <c r="I201" s="140">
        <f t="shared" si="9"/>
        <v>0</v>
      </c>
      <c r="J201" s="141">
        <f t="shared" si="10"/>
        <v>0</v>
      </c>
      <c r="K201" s="142"/>
    </row>
    <row r="202" spans="1:11" s="120" customFormat="1" ht="12.75">
      <c r="A202" s="137" t="s">
        <v>1017</v>
      </c>
      <c r="B202" s="138" t="s">
        <v>1018</v>
      </c>
      <c r="C202" s="138" t="s">
        <v>1019</v>
      </c>
      <c r="D202" s="139">
        <v>5465.9</v>
      </c>
      <c r="E202" s="140">
        <v>2249</v>
      </c>
      <c r="F202" s="141">
        <v>14385505</v>
      </c>
      <c r="G202" s="141">
        <f t="shared" si="12"/>
        <v>13077731.818181816</v>
      </c>
      <c r="H202" s="140">
        <v>2800</v>
      </c>
      <c r="I202" s="140">
        <f t="shared" si="9"/>
        <v>15304519.999999998</v>
      </c>
      <c r="J202" s="141">
        <f t="shared" si="10"/>
        <v>17141062.4</v>
      </c>
      <c r="K202" s="142">
        <f>J202/G202*100</f>
        <v>131.07060641944793</v>
      </c>
    </row>
    <row r="203" spans="1:11" s="120" customFormat="1" ht="12.75">
      <c r="A203" s="137"/>
      <c r="B203" s="138"/>
      <c r="C203" s="138"/>
      <c r="D203" s="139"/>
      <c r="E203" s="140"/>
      <c r="F203" s="140"/>
      <c r="G203" s="141">
        <f t="shared" si="12"/>
        <v>0</v>
      </c>
      <c r="H203" s="140"/>
      <c r="I203" s="140">
        <f t="shared" si="9"/>
        <v>0</v>
      </c>
      <c r="J203" s="141">
        <f t="shared" si="10"/>
        <v>0</v>
      </c>
      <c r="K203" s="142"/>
    </row>
    <row r="204" spans="1:11" s="120" customFormat="1" ht="12.75">
      <c r="A204" s="137" t="s">
        <v>1020</v>
      </c>
      <c r="B204" s="138">
        <v>1043107</v>
      </c>
      <c r="C204" s="138" t="s">
        <v>1021</v>
      </c>
      <c r="D204" s="139">
        <v>115</v>
      </c>
      <c r="E204" s="231">
        <v>75473</v>
      </c>
      <c r="F204" s="232">
        <v>10135744</v>
      </c>
      <c r="G204" s="141">
        <f t="shared" si="12"/>
        <v>9214312.727272727</v>
      </c>
      <c r="H204" s="140">
        <v>80000</v>
      </c>
      <c r="I204" s="140">
        <f t="shared" si="9"/>
        <v>9200000</v>
      </c>
      <c r="J204" s="141">
        <f t="shared" si="10"/>
        <v>10304000.000000002</v>
      </c>
      <c r="K204" s="142">
        <f aca="true" t="shared" si="13" ref="K204:K210">J204/G204*100</f>
        <v>111.82602875526457</v>
      </c>
    </row>
    <row r="205" spans="1:11" s="120" customFormat="1" ht="12.75">
      <c r="A205" s="137" t="s">
        <v>1020</v>
      </c>
      <c r="B205" s="138">
        <v>1043106</v>
      </c>
      <c r="C205" s="138" t="s">
        <v>1022</v>
      </c>
      <c r="D205" s="139">
        <v>149.5</v>
      </c>
      <c r="E205" s="231">
        <v>1220</v>
      </c>
      <c r="F205" s="232">
        <v>209410</v>
      </c>
      <c r="G205" s="141">
        <f t="shared" si="12"/>
        <v>190372.72727272726</v>
      </c>
      <c r="H205" s="140">
        <v>3000</v>
      </c>
      <c r="I205" s="140">
        <f t="shared" si="9"/>
        <v>448500</v>
      </c>
      <c r="J205" s="141">
        <f t="shared" si="10"/>
        <v>502320.00000000006</v>
      </c>
      <c r="K205" s="142">
        <f t="shared" si="13"/>
        <v>263.86132467408436</v>
      </c>
    </row>
    <row r="206" spans="1:11" s="120" customFormat="1" ht="12.75">
      <c r="A206" s="137" t="s">
        <v>1020</v>
      </c>
      <c r="B206" s="138">
        <v>1043062</v>
      </c>
      <c r="C206" s="138" t="s">
        <v>1023</v>
      </c>
      <c r="D206" s="139">
        <v>115</v>
      </c>
      <c r="E206" s="231">
        <v>37102</v>
      </c>
      <c r="F206" s="232">
        <v>5086553</v>
      </c>
      <c r="G206" s="141">
        <f t="shared" si="12"/>
        <v>4624139.090909091</v>
      </c>
      <c r="H206" s="140">
        <v>38000</v>
      </c>
      <c r="I206" s="140">
        <f t="shared" si="9"/>
        <v>4370000</v>
      </c>
      <c r="J206" s="141">
        <f t="shared" si="10"/>
        <v>4894400</v>
      </c>
      <c r="K206" s="142">
        <f t="shared" si="13"/>
        <v>105.84456703783485</v>
      </c>
    </row>
    <row r="207" spans="1:11" s="120" customFormat="1" ht="12.75">
      <c r="A207" s="137" t="s">
        <v>1020</v>
      </c>
      <c r="B207" s="138">
        <v>1043060</v>
      </c>
      <c r="C207" s="138" t="s">
        <v>1024</v>
      </c>
      <c r="D207" s="139">
        <v>74.7</v>
      </c>
      <c r="E207" s="231">
        <v>57148</v>
      </c>
      <c r="F207" s="232">
        <v>5142795</v>
      </c>
      <c r="G207" s="141">
        <f t="shared" si="12"/>
        <v>4675268.181818182</v>
      </c>
      <c r="H207" s="140">
        <v>61000</v>
      </c>
      <c r="I207" s="140">
        <f aca="true" t="shared" si="14" ref="I207:I270">D207*H207</f>
        <v>4556700</v>
      </c>
      <c r="J207" s="141">
        <f t="shared" si="10"/>
        <v>5103504.000000001</v>
      </c>
      <c r="K207" s="142">
        <f t="shared" si="13"/>
        <v>109.15959901182141</v>
      </c>
    </row>
    <row r="208" spans="1:11" s="120" customFormat="1" ht="12.75">
      <c r="A208" s="137" t="s">
        <v>1020</v>
      </c>
      <c r="B208" s="138">
        <v>1043071</v>
      </c>
      <c r="C208" s="138" t="s">
        <v>1025</v>
      </c>
      <c r="D208" s="139">
        <v>89.2</v>
      </c>
      <c r="E208" s="231">
        <v>3048</v>
      </c>
      <c r="F208" s="232">
        <v>320435</v>
      </c>
      <c r="G208" s="141">
        <f t="shared" si="12"/>
        <v>291304.5454545454</v>
      </c>
      <c r="H208" s="140">
        <v>4400</v>
      </c>
      <c r="I208" s="140">
        <f t="shared" si="14"/>
        <v>392480</v>
      </c>
      <c r="J208" s="141">
        <f aca="true" t="shared" si="15" ref="J208:J271">I208*1.12</f>
        <v>439577.60000000003</v>
      </c>
      <c r="K208" s="142">
        <f t="shared" si="13"/>
        <v>150.89967076006056</v>
      </c>
    </row>
    <row r="209" spans="1:11" s="120" customFormat="1" ht="12.75">
      <c r="A209" s="137" t="s">
        <v>1020</v>
      </c>
      <c r="B209" s="138">
        <v>1043070</v>
      </c>
      <c r="C209" s="138" t="s">
        <v>1026</v>
      </c>
      <c r="D209" s="139">
        <v>74.7</v>
      </c>
      <c r="E209" s="231">
        <v>15862</v>
      </c>
      <c r="F209" s="232">
        <v>1409623</v>
      </c>
      <c r="G209" s="141">
        <f t="shared" si="12"/>
        <v>1281475.4545454544</v>
      </c>
      <c r="H209" s="140">
        <v>17000</v>
      </c>
      <c r="I209" s="140">
        <f t="shared" si="14"/>
        <v>1269900</v>
      </c>
      <c r="J209" s="141">
        <f t="shared" si="15"/>
        <v>1422288.0000000002</v>
      </c>
      <c r="K209" s="142">
        <f t="shared" si="13"/>
        <v>110.9883138966944</v>
      </c>
    </row>
    <row r="210" spans="1:11" s="120" customFormat="1" ht="12.75">
      <c r="A210" s="137" t="s">
        <v>1020</v>
      </c>
      <c r="B210" s="138">
        <v>1043116</v>
      </c>
      <c r="C210" s="138" t="s">
        <v>1027</v>
      </c>
      <c r="D210" s="139">
        <v>74.7</v>
      </c>
      <c r="E210" s="231">
        <v>77</v>
      </c>
      <c r="F210" s="232">
        <v>6649</v>
      </c>
      <c r="G210" s="141">
        <f t="shared" si="12"/>
        <v>6044.545454545454</v>
      </c>
      <c r="H210" s="140">
        <v>2000</v>
      </c>
      <c r="I210" s="140">
        <f t="shared" si="14"/>
        <v>149400</v>
      </c>
      <c r="J210" s="141">
        <f t="shared" si="15"/>
        <v>167328.00000000003</v>
      </c>
      <c r="K210" s="142">
        <f t="shared" si="13"/>
        <v>2768.247856820575</v>
      </c>
    </row>
    <row r="211" spans="1:12" s="124" customFormat="1" ht="15">
      <c r="A211" s="137" t="s">
        <v>1020</v>
      </c>
      <c r="B211" s="138">
        <v>1043118</v>
      </c>
      <c r="C211" s="138" t="s">
        <v>1028</v>
      </c>
      <c r="D211" s="139">
        <v>89.2</v>
      </c>
      <c r="E211" s="140"/>
      <c r="F211" s="141"/>
      <c r="G211" s="141">
        <f t="shared" si="12"/>
        <v>0</v>
      </c>
      <c r="H211" s="140">
        <v>1000</v>
      </c>
      <c r="I211" s="140">
        <f t="shared" si="14"/>
        <v>89200</v>
      </c>
      <c r="J211" s="141">
        <f t="shared" si="15"/>
        <v>99904.00000000001</v>
      </c>
      <c r="K211" s="142"/>
      <c r="L211" s="120"/>
    </row>
    <row r="212" spans="1:12" s="124" customFormat="1" ht="15">
      <c r="A212" s="137" t="s">
        <v>1020</v>
      </c>
      <c r="B212" s="138">
        <v>1043117</v>
      </c>
      <c r="C212" s="138" t="s">
        <v>1029</v>
      </c>
      <c r="D212" s="139">
        <v>115</v>
      </c>
      <c r="E212" s="231">
        <v>146</v>
      </c>
      <c r="F212" s="232">
        <v>20204</v>
      </c>
      <c r="G212" s="141">
        <f t="shared" si="12"/>
        <v>18367.272727272724</v>
      </c>
      <c r="H212" s="140">
        <v>1500</v>
      </c>
      <c r="I212" s="140">
        <f t="shared" si="14"/>
        <v>172500</v>
      </c>
      <c r="J212" s="141">
        <f t="shared" si="15"/>
        <v>193200.00000000003</v>
      </c>
      <c r="K212" s="142">
        <f>J212/G212*100</f>
        <v>1051.8709166501687</v>
      </c>
      <c r="L212" s="120"/>
    </row>
    <row r="213" spans="1:12" s="124" customFormat="1" ht="15">
      <c r="A213" s="137"/>
      <c r="B213" s="138"/>
      <c r="C213" s="138"/>
      <c r="D213" s="139"/>
      <c r="E213" s="140"/>
      <c r="F213" s="140"/>
      <c r="G213" s="141">
        <f t="shared" si="12"/>
        <v>0</v>
      </c>
      <c r="H213" s="140"/>
      <c r="I213" s="140">
        <f t="shared" si="14"/>
        <v>0</v>
      </c>
      <c r="J213" s="141">
        <f t="shared" si="15"/>
        <v>0</v>
      </c>
      <c r="K213" s="142"/>
      <c r="L213" s="120"/>
    </row>
    <row r="214" spans="1:11" s="120" customFormat="1" ht="12.75">
      <c r="A214" s="137" t="s">
        <v>1030</v>
      </c>
      <c r="B214" s="138">
        <v>1042332</v>
      </c>
      <c r="C214" s="138" t="s">
        <v>1031</v>
      </c>
      <c r="D214" s="139">
        <v>90</v>
      </c>
      <c r="E214" s="231">
        <v>1097</v>
      </c>
      <c r="F214" s="232">
        <v>119316</v>
      </c>
      <c r="G214" s="141">
        <f t="shared" si="12"/>
        <v>108469.0909090909</v>
      </c>
      <c r="H214" s="140">
        <v>1400</v>
      </c>
      <c r="I214" s="140">
        <f t="shared" si="14"/>
        <v>126000</v>
      </c>
      <c r="J214" s="141">
        <f t="shared" si="15"/>
        <v>141120</v>
      </c>
      <c r="K214" s="142">
        <f>J214/G214*100</f>
        <v>130.10157900030174</v>
      </c>
    </row>
    <row r="215" spans="1:11" s="120" customFormat="1" ht="12.75">
      <c r="A215" s="137"/>
      <c r="B215" s="138"/>
      <c r="C215" s="138"/>
      <c r="D215" s="139"/>
      <c r="E215" s="140"/>
      <c r="F215" s="140"/>
      <c r="G215" s="141">
        <f t="shared" si="12"/>
        <v>0</v>
      </c>
      <c r="H215" s="140"/>
      <c r="I215" s="140">
        <f t="shared" si="14"/>
        <v>0</v>
      </c>
      <c r="J215" s="141">
        <f t="shared" si="15"/>
        <v>0</v>
      </c>
      <c r="K215" s="142"/>
    </row>
    <row r="216" spans="1:11" s="120" customFormat="1" ht="12.75">
      <c r="A216" s="137" t="s">
        <v>1032</v>
      </c>
      <c r="B216" s="138">
        <v>1042063</v>
      </c>
      <c r="C216" s="138" t="s">
        <v>1033</v>
      </c>
      <c r="D216" s="139">
        <v>681.4</v>
      </c>
      <c r="E216" s="231">
        <v>1995</v>
      </c>
      <c r="F216" s="232">
        <v>1566648</v>
      </c>
      <c r="G216" s="141">
        <f t="shared" si="12"/>
        <v>1424225.4545454544</v>
      </c>
      <c r="H216" s="140">
        <v>2800</v>
      </c>
      <c r="I216" s="140">
        <f t="shared" si="14"/>
        <v>1907920</v>
      </c>
      <c r="J216" s="141">
        <f t="shared" si="15"/>
        <v>2136870.4000000004</v>
      </c>
      <c r="K216" s="142">
        <f>J216/G216*100</f>
        <v>150.03736895588548</v>
      </c>
    </row>
    <row r="217" spans="1:11" s="120" customFormat="1" ht="12.75">
      <c r="A217" s="137" t="s">
        <v>1032</v>
      </c>
      <c r="B217" s="138">
        <v>1042161</v>
      </c>
      <c r="C217" s="138" t="s">
        <v>1034</v>
      </c>
      <c r="D217" s="139">
        <v>1362.8</v>
      </c>
      <c r="E217" s="231">
        <v>6</v>
      </c>
      <c r="F217" s="232">
        <v>9116</v>
      </c>
      <c r="G217" s="141">
        <f t="shared" si="12"/>
        <v>8287.272727272726</v>
      </c>
      <c r="H217" s="140">
        <v>200</v>
      </c>
      <c r="I217" s="140">
        <f t="shared" si="14"/>
        <v>272560</v>
      </c>
      <c r="J217" s="141">
        <f t="shared" si="15"/>
        <v>305267.2</v>
      </c>
      <c r="K217" s="142">
        <f>J217/G217*100</f>
        <v>3683.566476524792</v>
      </c>
    </row>
    <row r="218" spans="1:11" s="120" customFormat="1" ht="12.75">
      <c r="A218" s="137" t="s">
        <v>1032</v>
      </c>
      <c r="B218" s="138">
        <v>1042065</v>
      </c>
      <c r="C218" s="138" t="s">
        <v>1035</v>
      </c>
      <c r="D218" s="139">
        <v>168</v>
      </c>
      <c r="E218" s="231">
        <v>7101</v>
      </c>
      <c r="F218" s="232">
        <v>1575299</v>
      </c>
      <c r="G218" s="141">
        <f t="shared" si="12"/>
        <v>1432090</v>
      </c>
      <c r="H218" s="140">
        <v>7500</v>
      </c>
      <c r="I218" s="140">
        <f t="shared" si="14"/>
        <v>1260000</v>
      </c>
      <c r="J218" s="141">
        <f t="shared" si="15"/>
        <v>1411200.0000000002</v>
      </c>
      <c r="K218" s="142">
        <f>J218/G218*100</f>
        <v>98.54129279584384</v>
      </c>
    </row>
    <row r="219" spans="1:11" s="120" customFormat="1" ht="12.75">
      <c r="A219" s="137" t="s">
        <v>1032</v>
      </c>
      <c r="B219" s="138">
        <v>1042076</v>
      </c>
      <c r="C219" s="138" t="s">
        <v>146</v>
      </c>
      <c r="D219" s="139">
        <v>168</v>
      </c>
      <c r="E219" s="231">
        <v>301</v>
      </c>
      <c r="F219" s="232">
        <v>67022</v>
      </c>
      <c r="G219" s="141">
        <f t="shared" si="12"/>
        <v>60929.090909090904</v>
      </c>
      <c r="H219" s="140">
        <v>350</v>
      </c>
      <c r="I219" s="140">
        <f t="shared" si="14"/>
        <v>58800</v>
      </c>
      <c r="J219" s="141">
        <f t="shared" si="15"/>
        <v>65856</v>
      </c>
      <c r="K219" s="142">
        <f>J219/G219*100</f>
        <v>108.08630002088869</v>
      </c>
    </row>
    <row r="220" spans="1:11" s="120" customFormat="1" ht="12.75">
      <c r="A220" s="137" t="s">
        <v>1032</v>
      </c>
      <c r="B220" s="138">
        <v>1042070</v>
      </c>
      <c r="C220" s="138" t="s">
        <v>1036</v>
      </c>
      <c r="D220" s="139">
        <v>168</v>
      </c>
      <c r="E220" s="231">
        <v>7425</v>
      </c>
      <c r="F220" s="232">
        <v>1562142</v>
      </c>
      <c r="G220" s="141">
        <f t="shared" si="12"/>
        <v>1420129.0909090908</v>
      </c>
      <c r="H220" s="140">
        <v>8000</v>
      </c>
      <c r="I220" s="140">
        <f t="shared" si="14"/>
        <v>1344000</v>
      </c>
      <c r="J220" s="141">
        <f t="shared" si="15"/>
        <v>1505280.0000000002</v>
      </c>
      <c r="K220" s="142">
        <f>J220/G220*100</f>
        <v>105.99599780301665</v>
      </c>
    </row>
    <row r="221" spans="1:11" s="120" customFormat="1" ht="12.75">
      <c r="A221" s="137"/>
      <c r="B221" s="138"/>
      <c r="C221" s="138"/>
      <c r="D221" s="139"/>
      <c r="E221" s="140"/>
      <c r="F221" s="140"/>
      <c r="G221" s="141">
        <f t="shared" si="12"/>
        <v>0</v>
      </c>
      <c r="H221" s="140"/>
      <c r="I221" s="140">
        <f t="shared" si="14"/>
        <v>0</v>
      </c>
      <c r="J221" s="141">
        <f t="shared" si="15"/>
        <v>0</v>
      </c>
      <c r="K221" s="142"/>
    </row>
    <row r="222" spans="1:11" s="120" customFormat="1" ht="12.75">
      <c r="A222" s="137" t="s">
        <v>1037</v>
      </c>
      <c r="B222" s="138">
        <v>1042311</v>
      </c>
      <c r="C222" s="138" t="s">
        <v>1038</v>
      </c>
      <c r="D222" s="139">
        <v>83.6</v>
      </c>
      <c r="E222" s="231">
        <v>9043</v>
      </c>
      <c r="F222" s="232">
        <v>1614461</v>
      </c>
      <c r="G222" s="141">
        <f t="shared" si="12"/>
        <v>1467691.8181818181</v>
      </c>
      <c r="H222" s="140">
        <v>9800</v>
      </c>
      <c r="I222" s="140">
        <f t="shared" si="14"/>
        <v>819280</v>
      </c>
      <c r="J222" s="141">
        <f t="shared" si="15"/>
        <v>917593.6000000001</v>
      </c>
      <c r="K222" s="142">
        <f aca="true" t="shared" si="16" ref="K222:K233">J222/G222*100</f>
        <v>62.51950093560639</v>
      </c>
    </row>
    <row r="223" spans="1:11" s="120" customFormat="1" ht="12.75">
      <c r="A223" s="137" t="s">
        <v>1037</v>
      </c>
      <c r="B223" s="138">
        <v>1042312</v>
      </c>
      <c r="C223" s="138" t="s">
        <v>1039</v>
      </c>
      <c r="D223" s="139">
        <v>140.6</v>
      </c>
      <c r="E223" s="231">
        <v>3976</v>
      </c>
      <c r="F223" s="232">
        <v>1193406</v>
      </c>
      <c r="G223" s="141">
        <f t="shared" si="12"/>
        <v>1084914.5454545454</v>
      </c>
      <c r="H223" s="140">
        <v>4200</v>
      </c>
      <c r="I223" s="140">
        <f t="shared" si="14"/>
        <v>590520</v>
      </c>
      <c r="J223" s="141">
        <f t="shared" si="15"/>
        <v>661382.4</v>
      </c>
      <c r="K223" s="142">
        <f t="shared" si="16"/>
        <v>60.96170456659343</v>
      </c>
    </row>
    <row r="224" spans="1:11" s="120" customFormat="1" ht="12.75">
      <c r="A224" s="137" t="s">
        <v>1037</v>
      </c>
      <c r="B224" s="138">
        <v>1042313</v>
      </c>
      <c r="C224" s="138" t="s">
        <v>1040</v>
      </c>
      <c r="D224" s="139">
        <v>140.6</v>
      </c>
      <c r="E224" s="231">
        <v>5131</v>
      </c>
      <c r="F224" s="232">
        <v>1540103</v>
      </c>
      <c r="G224" s="141">
        <f t="shared" si="12"/>
        <v>1400093.6363636362</v>
      </c>
      <c r="H224" s="140">
        <v>5500</v>
      </c>
      <c r="I224" s="140">
        <f t="shared" si="14"/>
        <v>773300</v>
      </c>
      <c r="J224" s="141">
        <f t="shared" si="15"/>
        <v>866096.0000000001</v>
      </c>
      <c r="K224" s="142">
        <f t="shared" si="16"/>
        <v>61.85986261957805</v>
      </c>
    </row>
    <row r="225" spans="1:11" s="120" customFormat="1" ht="12.75">
      <c r="A225" s="137" t="s">
        <v>1037</v>
      </c>
      <c r="B225" s="138">
        <v>1042830</v>
      </c>
      <c r="C225" s="138" t="s">
        <v>1041</v>
      </c>
      <c r="D225" s="139">
        <v>107.1</v>
      </c>
      <c r="E225" s="231">
        <v>3708</v>
      </c>
      <c r="F225" s="232">
        <v>524266</v>
      </c>
      <c r="G225" s="141">
        <f t="shared" si="12"/>
        <v>476605.45454545453</v>
      </c>
      <c r="H225" s="140">
        <v>4000</v>
      </c>
      <c r="I225" s="140">
        <f t="shared" si="14"/>
        <v>428400</v>
      </c>
      <c r="J225" s="141">
        <f t="shared" si="15"/>
        <v>479808.00000000006</v>
      </c>
      <c r="K225" s="142">
        <f t="shared" si="16"/>
        <v>100.67194897246819</v>
      </c>
    </row>
    <row r="226" spans="1:11" s="120" customFormat="1" ht="12.75">
      <c r="A226" s="137" t="s">
        <v>1037</v>
      </c>
      <c r="B226" s="138">
        <v>1042831</v>
      </c>
      <c r="C226" s="138" t="s">
        <v>1042</v>
      </c>
      <c r="D226" s="139">
        <v>83.6</v>
      </c>
      <c r="E226" s="231">
        <v>5739</v>
      </c>
      <c r="F226" s="232">
        <v>1004646</v>
      </c>
      <c r="G226" s="141">
        <f t="shared" si="12"/>
        <v>913314.5454545454</v>
      </c>
      <c r="H226" s="140">
        <v>6600</v>
      </c>
      <c r="I226" s="140">
        <f t="shared" si="14"/>
        <v>551760</v>
      </c>
      <c r="J226" s="141">
        <f t="shared" si="15"/>
        <v>617971.2000000001</v>
      </c>
      <c r="K226" s="142">
        <f t="shared" si="16"/>
        <v>67.6624721543708</v>
      </c>
    </row>
    <row r="227" spans="1:12" s="148" customFormat="1" ht="12.75">
      <c r="A227" s="137" t="s">
        <v>1037</v>
      </c>
      <c r="B227" s="138">
        <v>1042832</v>
      </c>
      <c r="C227" s="138" t="s">
        <v>1043</v>
      </c>
      <c r="D227" s="139">
        <v>140.6</v>
      </c>
      <c r="E227" s="231">
        <v>2230</v>
      </c>
      <c r="F227" s="232">
        <v>656761</v>
      </c>
      <c r="G227" s="141">
        <f t="shared" si="12"/>
        <v>597055.4545454545</v>
      </c>
      <c r="H227" s="140">
        <v>2400</v>
      </c>
      <c r="I227" s="140">
        <f t="shared" si="14"/>
        <v>337440</v>
      </c>
      <c r="J227" s="141">
        <f t="shared" si="15"/>
        <v>377932.80000000005</v>
      </c>
      <c r="K227" s="142">
        <f t="shared" si="16"/>
        <v>63.29944683073448</v>
      </c>
      <c r="L227" s="120"/>
    </row>
    <row r="228" spans="1:11" s="120" customFormat="1" ht="12.75">
      <c r="A228" s="137" t="s">
        <v>1037</v>
      </c>
      <c r="B228" s="138">
        <v>1042833</v>
      </c>
      <c r="C228" s="138" t="s">
        <v>1044</v>
      </c>
      <c r="D228" s="139">
        <v>140.6</v>
      </c>
      <c r="E228" s="231">
        <v>2616</v>
      </c>
      <c r="F228" s="232">
        <v>769819</v>
      </c>
      <c r="G228" s="141">
        <f t="shared" si="12"/>
        <v>699835.4545454545</v>
      </c>
      <c r="H228" s="140">
        <v>3300</v>
      </c>
      <c r="I228" s="140">
        <f t="shared" si="14"/>
        <v>463980</v>
      </c>
      <c r="J228" s="141">
        <f t="shared" si="15"/>
        <v>519657.60000000003</v>
      </c>
      <c r="K228" s="142">
        <f t="shared" si="16"/>
        <v>74.25425457152916</v>
      </c>
    </row>
    <row r="229" spans="1:11" s="120" customFormat="1" ht="12.75">
      <c r="A229" s="137" t="s">
        <v>1037</v>
      </c>
      <c r="B229" s="138">
        <v>1042834</v>
      </c>
      <c r="C229" s="138" t="s">
        <v>1045</v>
      </c>
      <c r="D229" s="139">
        <v>360.5</v>
      </c>
      <c r="E229" s="231">
        <v>775</v>
      </c>
      <c r="F229" s="232">
        <v>331723</v>
      </c>
      <c r="G229" s="141">
        <f t="shared" si="12"/>
        <v>301566.3636363636</v>
      </c>
      <c r="H229" s="140">
        <v>1000</v>
      </c>
      <c r="I229" s="140">
        <f t="shared" si="14"/>
        <v>360500</v>
      </c>
      <c r="J229" s="141">
        <f t="shared" si="15"/>
        <v>403760.00000000006</v>
      </c>
      <c r="K229" s="142">
        <f t="shared" si="16"/>
        <v>133.88761104897767</v>
      </c>
    </row>
    <row r="230" spans="1:11" s="120" customFormat="1" ht="12.75">
      <c r="A230" s="137" t="s">
        <v>1037</v>
      </c>
      <c r="B230" s="138">
        <v>1042815</v>
      </c>
      <c r="C230" s="138" t="s">
        <v>1046</v>
      </c>
      <c r="D230" s="139">
        <v>119</v>
      </c>
      <c r="E230" s="231">
        <v>8</v>
      </c>
      <c r="F230" s="232">
        <v>1173</v>
      </c>
      <c r="G230" s="141">
        <f t="shared" si="12"/>
        <v>1066.3636363636363</v>
      </c>
      <c r="H230" s="140"/>
      <c r="I230" s="140">
        <f t="shared" si="14"/>
        <v>0</v>
      </c>
      <c r="J230" s="141">
        <f t="shared" si="15"/>
        <v>0</v>
      </c>
      <c r="K230" s="142">
        <f t="shared" si="16"/>
        <v>0</v>
      </c>
    </row>
    <row r="231" spans="1:11" s="120" customFormat="1" ht="12.75">
      <c r="A231" s="137" t="s">
        <v>1037</v>
      </c>
      <c r="B231" s="138">
        <v>1042816</v>
      </c>
      <c r="C231" s="138" t="s">
        <v>1047</v>
      </c>
      <c r="D231" s="139"/>
      <c r="E231" s="231">
        <v>4</v>
      </c>
      <c r="F231" s="232">
        <v>721</v>
      </c>
      <c r="G231" s="141">
        <f t="shared" si="12"/>
        <v>655.4545454545454</v>
      </c>
      <c r="H231" s="140"/>
      <c r="I231" s="140">
        <f t="shared" si="14"/>
        <v>0</v>
      </c>
      <c r="J231" s="141">
        <f t="shared" si="15"/>
        <v>0</v>
      </c>
      <c r="K231" s="142">
        <f t="shared" si="16"/>
        <v>0</v>
      </c>
    </row>
    <row r="232" spans="1:11" s="120" customFormat="1" ht="12.75">
      <c r="A232" s="137" t="s">
        <v>1037</v>
      </c>
      <c r="B232" s="138">
        <v>1042817</v>
      </c>
      <c r="C232" s="138" t="s">
        <v>1048</v>
      </c>
      <c r="D232" s="139"/>
      <c r="E232" s="231">
        <v>5</v>
      </c>
      <c r="F232" s="232">
        <v>1527</v>
      </c>
      <c r="G232" s="141">
        <f t="shared" si="12"/>
        <v>1388.181818181818</v>
      </c>
      <c r="H232" s="140"/>
      <c r="I232" s="140">
        <f t="shared" si="14"/>
        <v>0</v>
      </c>
      <c r="J232" s="141">
        <f t="shared" si="15"/>
        <v>0</v>
      </c>
      <c r="K232" s="142">
        <f t="shared" si="16"/>
        <v>0</v>
      </c>
    </row>
    <row r="233" spans="1:11" s="120" customFormat="1" ht="12.75">
      <c r="A233" s="137" t="s">
        <v>1037</v>
      </c>
      <c r="B233" s="138">
        <v>1042818</v>
      </c>
      <c r="C233" s="138" t="s">
        <v>1049</v>
      </c>
      <c r="D233" s="139"/>
      <c r="E233" s="231">
        <v>8</v>
      </c>
      <c r="F233" s="232">
        <v>2443</v>
      </c>
      <c r="G233" s="141">
        <f t="shared" si="12"/>
        <v>2220.9090909090905</v>
      </c>
      <c r="H233" s="140"/>
      <c r="I233" s="140">
        <f t="shared" si="14"/>
        <v>0</v>
      </c>
      <c r="J233" s="141">
        <f t="shared" si="15"/>
        <v>0</v>
      </c>
      <c r="K233" s="142">
        <f t="shared" si="16"/>
        <v>0</v>
      </c>
    </row>
    <row r="234" spans="1:11" s="120" customFormat="1" ht="12.75">
      <c r="A234" s="137"/>
      <c r="B234" s="138"/>
      <c r="C234" s="138"/>
      <c r="D234" s="139"/>
      <c r="E234" s="140"/>
      <c r="F234" s="140"/>
      <c r="G234" s="141">
        <f t="shared" si="12"/>
        <v>0</v>
      </c>
      <c r="H234" s="140"/>
      <c r="I234" s="140">
        <f t="shared" si="14"/>
        <v>0</v>
      </c>
      <c r="J234" s="141">
        <f t="shared" si="15"/>
        <v>0</v>
      </c>
      <c r="K234" s="142"/>
    </row>
    <row r="235" spans="1:11" s="120" customFormat="1" ht="12.75">
      <c r="A235" s="137" t="s">
        <v>1050</v>
      </c>
      <c r="B235" s="138">
        <v>1050102</v>
      </c>
      <c r="C235" s="138" t="s">
        <v>1051</v>
      </c>
      <c r="D235" s="139">
        <v>525.5</v>
      </c>
      <c r="E235" s="231">
        <v>567</v>
      </c>
      <c r="F235" s="232">
        <v>357351</v>
      </c>
      <c r="G235" s="141">
        <f t="shared" si="12"/>
        <v>324864.5454545454</v>
      </c>
      <c r="H235" s="140">
        <v>800</v>
      </c>
      <c r="I235" s="140">
        <f t="shared" si="14"/>
        <v>420400</v>
      </c>
      <c r="J235" s="141">
        <f t="shared" si="15"/>
        <v>470848.00000000006</v>
      </c>
      <c r="K235" s="142">
        <f>J235/G235*100</f>
        <v>144.93671488256646</v>
      </c>
    </row>
    <row r="236" spans="1:11" s="120" customFormat="1" ht="12.75">
      <c r="A236" s="137" t="s">
        <v>1050</v>
      </c>
      <c r="B236" s="138">
        <v>1050101</v>
      </c>
      <c r="C236" s="138" t="s">
        <v>1052</v>
      </c>
      <c r="D236" s="139">
        <v>948.6</v>
      </c>
      <c r="E236" s="231">
        <v>898</v>
      </c>
      <c r="F236" s="232">
        <v>1005260</v>
      </c>
      <c r="G236" s="141">
        <f t="shared" si="12"/>
        <v>913872.7272727272</v>
      </c>
      <c r="H236" s="140">
        <v>1400</v>
      </c>
      <c r="I236" s="140">
        <f t="shared" si="14"/>
        <v>1328040</v>
      </c>
      <c r="J236" s="141">
        <f t="shared" si="15"/>
        <v>1487404.8</v>
      </c>
      <c r="K236" s="142">
        <f>J236/G236*100</f>
        <v>162.75841871754574</v>
      </c>
    </row>
    <row r="237" spans="1:11" s="120" customFormat="1" ht="12.75">
      <c r="A237" s="137" t="s">
        <v>1050</v>
      </c>
      <c r="B237" s="138">
        <v>1050100</v>
      </c>
      <c r="C237" s="138" t="s">
        <v>1053</v>
      </c>
      <c r="D237" s="139">
        <v>516.9</v>
      </c>
      <c r="E237" s="231">
        <v>572</v>
      </c>
      <c r="F237" s="232">
        <v>354307</v>
      </c>
      <c r="G237" s="141">
        <f t="shared" si="12"/>
        <v>322097.2727272727</v>
      </c>
      <c r="H237" s="140">
        <v>950</v>
      </c>
      <c r="I237" s="140">
        <f t="shared" si="14"/>
        <v>491055</v>
      </c>
      <c r="J237" s="141">
        <f t="shared" si="15"/>
        <v>549981.6000000001</v>
      </c>
      <c r="K237" s="142">
        <f>J237/G237*100</f>
        <v>170.75015734941735</v>
      </c>
    </row>
    <row r="238" spans="1:11" s="120" customFormat="1" ht="12.75">
      <c r="A238" s="137"/>
      <c r="B238" s="138"/>
      <c r="C238" s="138"/>
      <c r="D238" s="139"/>
      <c r="E238" s="140"/>
      <c r="F238" s="140"/>
      <c r="G238" s="141">
        <f t="shared" si="12"/>
        <v>0</v>
      </c>
      <c r="H238" s="140"/>
      <c r="I238" s="140">
        <f t="shared" si="14"/>
        <v>0</v>
      </c>
      <c r="J238" s="141">
        <f t="shared" si="15"/>
        <v>0</v>
      </c>
      <c r="K238" s="142"/>
    </row>
    <row r="239" spans="1:11" s="120" customFormat="1" ht="12.75">
      <c r="A239" s="137" t="s">
        <v>1054</v>
      </c>
      <c r="B239" s="138">
        <v>1050121</v>
      </c>
      <c r="C239" s="138" t="s">
        <v>1055</v>
      </c>
      <c r="D239" s="139">
        <v>1479.6</v>
      </c>
      <c r="E239" s="231">
        <v>61</v>
      </c>
      <c r="F239" s="232">
        <v>109341</v>
      </c>
      <c r="G239" s="141">
        <f t="shared" si="12"/>
        <v>99400.90909090909</v>
      </c>
      <c r="H239" s="140">
        <v>100</v>
      </c>
      <c r="I239" s="140">
        <f t="shared" si="14"/>
        <v>147960</v>
      </c>
      <c r="J239" s="141">
        <f t="shared" si="15"/>
        <v>165715.2</v>
      </c>
      <c r="K239" s="142">
        <f>J239/G239*100</f>
        <v>166.7139682278377</v>
      </c>
    </row>
    <row r="240" spans="1:11" s="120" customFormat="1" ht="12.75">
      <c r="A240" s="137"/>
      <c r="B240" s="138"/>
      <c r="C240" s="138"/>
      <c r="D240" s="139"/>
      <c r="E240" s="140"/>
      <c r="F240" s="140"/>
      <c r="G240" s="141">
        <f t="shared" si="12"/>
        <v>0</v>
      </c>
      <c r="H240" s="140"/>
      <c r="I240" s="140">
        <f t="shared" si="14"/>
        <v>0</v>
      </c>
      <c r="J240" s="141">
        <f t="shared" si="15"/>
        <v>0</v>
      </c>
      <c r="K240" s="142"/>
    </row>
    <row r="241" spans="1:11" s="120" customFormat="1" ht="12.75">
      <c r="A241" s="137" t="s">
        <v>1056</v>
      </c>
      <c r="B241" s="138">
        <v>2050087</v>
      </c>
      <c r="C241" s="138" t="s">
        <v>1057</v>
      </c>
      <c r="D241" s="139">
        <v>167.1</v>
      </c>
      <c r="E241" s="231">
        <v>2071</v>
      </c>
      <c r="F241" s="232">
        <v>403948</v>
      </c>
      <c r="G241" s="141">
        <f t="shared" si="12"/>
        <v>367225.45454545453</v>
      </c>
      <c r="H241" s="140">
        <v>4000</v>
      </c>
      <c r="I241" s="140">
        <f t="shared" si="14"/>
        <v>668400</v>
      </c>
      <c r="J241" s="141">
        <f t="shared" si="15"/>
        <v>748608.0000000001</v>
      </c>
      <c r="K241" s="142">
        <f>J241/G241*100</f>
        <v>203.8551496727302</v>
      </c>
    </row>
    <row r="242" spans="1:11" s="120" customFormat="1" ht="12.75">
      <c r="A242" s="137"/>
      <c r="B242" s="138"/>
      <c r="C242" s="138"/>
      <c r="D242" s="139"/>
      <c r="E242" s="140"/>
      <c r="F242" s="140"/>
      <c r="G242" s="141">
        <f t="shared" si="12"/>
        <v>0</v>
      </c>
      <c r="H242" s="140"/>
      <c r="I242" s="140">
        <f t="shared" si="14"/>
        <v>0</v>
      </c>
      <c r="J242" s="141">
        <f t="shared" si="15"/>
        <v>0</v>
      </c>
      <c r="K242" s="142"/>
    </row>
    <row r="243" spans="1:11" s="120" customFormat="1" ht="12.75">
      <c r="A243" s="137" t="s">
        <v>1058</v>
      </c>
      <c r="B243" s="138">
        <v>1053075</v>
      </c>
      <c r="C243" s="138" t="s">
        <v>1059</v>
      </c>
      <c r="D243" s="139">
        <v>324.4</v>
      </c>
      <c r="E243" s="231">
        <v>3172</v>
      </c>
      <c r="F243" s="232">
        <v>1069982</v>
      </c>
      <c r="G243" s="141">
        <f t="shared" si="12"/>
        <v>972710.9090909091</v>
      </c>
      <c r="H243" s="140">
        <v>3600</v>
      </c>
      <c r="I243" s="140">
        <f t="shared" si="14"/>
        <v>1167840</v>
      </c>
      <c r="J243" s="141">
        <f t="shared" si="15"/>
        <v>1307980.8</v>
      </c>
      <c r="K243" s="142">
        <f>J243/G243*100</f>
        <v>134.46757795925538</v>
      </c>
    </row>
    <row r="244" spans="1:11" s="120" customFormat="1" ht="12.75">
      <c r="A244" s="137"/>
      <c r="B244" s="138"/>
      <c r="C244" s="138"/>
      <c r="D244" s="139"/>
      <c r="E244" s="140"/>
      <c r="F244" s="140"/>
      <c r="G244" s="141">
        <f t="shared" si="12"/>
        <v>0</v>
      </c>
      <c r="H244" s="140"/>
      <c r="I244" s="140">
        <f t="shared" si="14"/>
        <v>0</v>
      </c>
      <c r="J244" s="141">
        <f t="shared" si="15"/>
        <v>0</v>
      </c>
      <c r="K244" s="142"/>
    </row>
    <row r="245" spans="1:11" s="120" customFormat="1" ht="12.75">
      <c r="A245" s="137" t="s">
        <v>1060</v>
      </c>
      <c r="B245" s="138">
        <v>1063115</v>
      </c>
      <c r="C245" s="138" t="s">
        <v>1061</v>
      </c>
      <c r="D245" s="139">
        <v>116.2</v>
      </c>
      <c r="E245" s="231">
        <v>9373</v>
      </c>
      <c r="F245" s="232">
        <v>1477471</v>
      </c>
      <c r="G245" s="141">
        <f t="shared" si="12"/>
        <v>1343155.4545454544</v>
      </c>
      <c r="H245" s="140">
        <v>11000</v>
      </c>
      <c r="I245" s="140">
        <f t="shared" si="14"/>
        <v>1278200</v>
      </c>
      <c r="J245" s="141">
        <f t="shared" si="15"/>
        <v>1431584.0000000002</v>
      </c>
      <c r="K245" s="142">
        <f>J245/G245*100</f>
        <v>106.58364191243012</v>
      </c>
    </row>
    <row r="246" spans="1:11" s="120" customFormat="1" ht="12.75">
      <c r="A246" s="137"/>
      <c r="B246" s="138"/>
      <c r="C246" s="138"/>
      <c r="D246" s="139"/>
      <c r="E246" s="140"/>
      <c r="F246" s="141"/>
      <c r="G246" s="141">
        <f t="shared" si="12"/>
        <v>0</v>
      </c>
      <c r="H246" s="140"/>
      <c r="I246" s="140">
        <f t="shared" si="14"/>
        <v>0</v>
      </c>
      <c r="J246" s="141">
        <f t="shared" si="15"/>
        <v>0</v>
      </c>
      <c r="K246" s="142"/>
    </row>
    <row r="247" spans="1:11" s="120" customFormat="1" ht="12.75">
      <c r="A247" s="137" t="s">
        <v>818</v>
      </c>
      <c r="B247" s="138">
        <v>1063220</v>
      </c>
      <c r="C247" s="138" t="s">
        <v>1062</v>
      </c>
      <c r="D247" s="139">
        <v>114.2</v>
      </c>
      <c r="E247" s="231">
        <v>267</v>
      </c>
      <c r="F247" s="232">
        <v>35945</v>
      </c>
      <c r="G247" s="141">
        <f t="shared" si="12"/>
        <v>32677.272727272724</v>
      </c>
      <c r="H247" s="140">
        <v>1500</v>
      </c>
      <c r="I247" s="140">
        <f t="shared" si="14"/>
        <v>171300</v>
      </c>
      <c r="J247" s="141">
        <f t="shared" si="15"/>
        <v>191856.00000000003</v>
      </c>
      <c r="K247" s="142">
        <f>J247/G247*100</f>
        <v>587.1236611489778</v>
      </c>
    </row>
    <row r="248" spans="1:11" s="120" customFormat="1" ht="12.75">
      <c r="A248" s="137"/>
      <c r="B248" s="138"/>
      <c r="C248" s="138"/>
      <c r="D248" s="139"/>
      <c r="E248" s="140"/>
      <c r="F248" s="140"/>
      <c r="G248" s="141">
        <f t="shared" si="12"/>
        <v>0</v>
      </c>
      <c r="H248" s="140"/>
      <c r="I248" s="140">
        <f t="shared" si="14"/>
        <v>0</v>
      </c>
      <c r="J248" s="141">
        <f t="shared" si="15"/>
        <v>0</v>
      </c>
      <c r="K248" s="142"/>
    </row>
    <row r="249" spans="1:11" s="120" customFormat="1" ht="12.75">
      <c r="A249" s="137" t="s">
        <v>1063</v>
      </c>
      <c r="B249" s="138">
        <v>1068221</v>
      </c>
      <c r="C249" s="138" t="s">
        <v>1064</v>
      </c>
      <c r="D249" s="139">
        <v>464.7</v>
      </c>
      <c r="E249" s="231">
        <v>1731</v>
      </c>
      <c r="F249" s="232">
        <v>1888821</v>
      </c>
      <c r="G249" s="141">
        <f t="shared" si="12"/>
        <v>1717109.9999999998</v>
      </c>
      <c r="H249" s="140">
        <v>2500</v>
      </c>
      <c r="I249" s="140">
        <f t="shared" si="14"/>
        <v>1161750</v>
      </c>
      <c r="J249" s="141">
        <f t="shared" si="15"/>
        <v>1301160.0000000002</v>
      </c>
      <c r="K249" s="142">
        <f aca="true" t="shared" si="17" ref="K249:K254">J249/G249*100</f>
        <v>75.7761587784126</v>
      </c>
    </row>
    <row r="250" spans="1:11" s="120" customFormat="1" ht="12.75">
      <c r="A250" s="137" t="s">
        <v>1063</v>
      </c>
      <c r="B250" s="138">
        <v>1068220</v>
      </c>
      <c r="C250" s="138" t="s">
        <v>1065</v>
      </c>
      <c r="D250" s="139">
        <v>464.7</v>
      </c>
      <c r="E250" s="231">
        <v>2060</v>
      </c>
      <c r="F250" s="232">
        <v>2272422</v>
      </c>
      <c r="G250" s="141">
        <f t="shared" si="12"/>
        <v>2065838.1818181816</v>
      </c>
      <c r="H250" s="140">
        <v>3200</v>
      </c>
      <c r="I250" s="140">
        <f t="shared" si="14"/>
        <v>1487040</v>
      </c>
      <c r="J250" s="141">
        <f t="shared" si="15"/>
        <v>1665484.8</v>
      </c>
      <c r="K250" s="142">
        <f t="shared" si="17"/>
        <v>80.6202932377877</v>
      </c>
    </row>
    <row r="251" spans="1:11" s="120" customFormat="1" ht="12.75">
      <c r="A251" s="137" t="s">
        <v>1063</v>
      </c>
      <c r="B251" s="138">
        <v>1068502</v>
      </c>
      <c r="C251" s="138" t="s">
        <v>1066</v>
      </c>
      <c r="D251" s="139">
        <v>464.7</v>
      </c>
      <c r="E251" s="231">
        <v>591</v>
      </c>
      <c r="F251" s="232">
        <v>634638</v>
      </c>
      <c r="G251" s="141">
        <f t="shared" si="12"/>
        <v>576943.6363636364</v>
      </c>
      <c r="H251" s="140">
        <v>1000</v>
      </c>
      <c r="I251" s="140">
        <f t="shared" si="14"/>
        <v>464700</v>
      </c>
      <c r="J251" s="141">
        <f t="shared" si="15"/>
        <v>520464.00000000006</v>
      </c>
      <c r="K251" s="142">
        <f t="shared" si="17"/>
        <v>90.21054522420656</v>
      </c>
    </row>
    <row r="252" spans="1:11" s="120" customFormat="1" ht="12.75">
      <c r="A252" s="143" t="s">
        <v>1063</v>
      </c>
      <c r="B252" s="138">
        <v>1068239</v>
      </c>
      <c r="C252" s="138" t="s">
        <v>1067</v>
      </c>
      <c r="D252" s="139">
        <v>464.7</v>
      </c>
      <c r="E252" s="231">
        <v>2</v>
      </c>
      <c r="F252" s="232">
        <v>1666</v>
      </c>
      <c r="G252" s="141">
        <f aca="true" t="shared" si="18" ref="G252:G315">F252/1.1</f>
        <v>1514.5454545454545</v>
      </c>
      <c r="H252" s="140">
        <v>30</v>
      </c>
      <c r="I252" s="140">
        <f t="shared" si="14"/>
        <v>13941</v>
      </c>
      <c r="J252" s="141">
        <f t="shared" si="15"/>
        <v>15613.920000000002</v>
      </c>
      <c r="K252" s="142">
        <f t="shared" si="17"/>
        <v>1030.931092436975</v>
      </c>
    </row>
    <row r="253" spans="1:11" s="120" customFormat="1" ht="12.75">
      <c r="A253" s="143" t="s">
        <v>1063</v>
      </c>
      <c r="B253" s="144">
        <v>1086243</v>
      </c>
      <c r="C253" s="144" t="s">
        <v>1068</v>
      </c>
      <c r="D253" s="139">
        <v>498</v>
      </c>
      <c r="E253" s="231">
        <v>22</v>
      </c>
      <c r="F253" s="141">
        <v>26304</v>
      </c>
      <c r="G253" s="141">
        <f t="shared" si="18"/>
        <v>23912.727272727272</v>
      </c>
      <c r="H253" s="140">
        <v>50</v>
      </c>
      <c r="I253" s="140">
        <f t="shared" si="14"/>
        <v>24900</v>
      </c>
      <c r="J253" s="141">
        <f t="shared" si="15"/>
        <v>27888.000000000004</v>
      </c>
      <c r="K253" s="142">
        <f t="shared" si="17"/>
        <v>116.6240875912409</v>
      </c>
    </row>
    <row r="254" spans="1:11" s="120" customFormat="1" ht="12.75">
      <c r="A254" s="143" t="s">
        <v>1063</v>
      </c>
      <c r="B254" s="144">
        <v>1068551</v>
      </c>
      <c r="C254" s="144" t="s">
        <v>1069</v>
      </c>
      <c r="D254" s="139">
        <v>464.7</v>
      </c>
      <c r="E254" s="231">
        <v>30</v>
      </c>
      <c r="F254" s="232">
        <v>28973</v>
      </c>
      <c r="G254" s="141">
        <f t="shared" si="18"/>
        <v>26339.090909090908</v>
      </c>
      <c r="H254" s="140">
        <v>300</v>
      </c>
      <c r="I254" s="140">
        <f t="shared" si="14"/>
        <v>139410</v>
      </c>
      <c r="J254" s="141">
        <f t="shared" si="15"/>
        <v>156139.2</v>
      </c>
      <c r="K254" s="142">
        <f t="shared" si="17"/>
        <v>592.8040589514376</v>
      </c>
    </row>
    <row r="255" spans="1:11" s="120" customFormat="1" ht="12.75">
      <c r="A255" s="137"/>
      <c r="B255" s="138"/>
      <c r="C255" s="138"/>
      <c r="D255" s="139"/>
      <c r="E255" s="140"/>
      <c r="F255" s="140"/>
      <c r="G255" s="141">
        <f t="shared" si="18"/>
        <v>0</v>
      </c>
      <c r="H255" s="140"/>
      <c r="I255" s="140">
        <f t="shared" si="14"/>
        <v>0</v>
      </c>
      <c r="J255" s="141">
        <f t="shared" si="15"/>
        <v>0</v>
      </c>
      <c r="K255" s="142"/>
    </row>
    <row r="256" spans="1:11" s="120" customFormat="1" ht="12.75">
      <c r="A256" s="137" t="s">
        <v>1070</v>
      </c>
      <c r="B256" s="138">
        <v>1068200</v>
      </c>
      <c r="C256" s="138" t="s">
        <v>1071</v>
      </c>
      <c r="D256" s="139">
        <v>229.7</v>
      </c>
      <c r="E256" s="231">
        <v>119</v>
      </c>
      <c r="F256" s="232">
        <v>33676</v>
      </c>
      <c r="G256" s="141">
        <f t="shared" si="18"/>
        <v>30614.545454545452</v>
      </c>
      <c r="H256" s="140">
        <v>170</v>
      </c>
      <c r="I256" s="140">
        <f t="shared" si="14"/>
        <v>39049</v>
      </c>
      <c r="J256" s="141">
        <f t="shared" si="15"/>
        <v>43734.880000000005</v>
      </c>
      <c r="K256" s="142">
        <f>J256/G256*100</f>
        <v>142.85653878132797</v>
      </c>
    </row>
    <row r="257" spans="1:11" s="120" customFormat="1" ht="12.75">
      <c r="A257" s="137"/>
      <c r="B257" s="138"/>
      <c r="C257" s="138"/>
      <c r="D257" s="139"/>
      <c r="E257" s="140"/>
      <c r="F257" s="141"/>
      <c r="G257" s="141">
        <f t="shared" si="18"/>
        <v>0</v>
      </c>
      <c r="H257" s="140"/>
      <c r="I257" s="140">
        <f t="shared" si="14"/>
        <v>0</v>
      </c>
      <c r="J257" s="141">
        <f t="shared" si="15"/>
        <v>0</v>
      </c>
      <c r="K257" s="142"/>
    </row>
    <row r="258" spans="1:11" s="120" customFormat="1" ht="12.75">
      <c r="A258" s="143" t="s">
        <v>1072</v>
      </c>
      <c r="B258" s="144">
        <v>1068520</v>
      </c>
      <c r="C258" s="144" t="s">
        <v>1073</v>
      </c>
      <c r="D258" s="145">
        <v>1194</v>
      </c>
      <c r="E258" s="231">
        <v>131</v>
      </c>
      <c r="F258" s="232">
        <v>188865</v>
      </c>
      <c r="G258" s="141">
        <f t="shared" si="18"/>
        <v>171695.45454545453</v>
      </c>
      <c r="H258" s="140">
        <v>180</v>
      </c>
      <c r="I258" s="140">
        <f t="shared" si="14"/>
        <v>214920</v>
      </c>
      <c r="J258" s="141">
        <f t="shared" si="15"/>
        <v>240710.40000000002</v>
      </c>
      <c r="K258" s="142">
        <f>J258/G258*100</f>
        <v>140.19614010007152</v>
      </c>
    </row>
    <row r="259" spans="1:11" s="120" customFormat="1" ht="12.75">
      <c r="A259" s="137"/>
      <c r="B259" s="138"/>
      <c r="C259" s="138"/>
      <c r="D259" s="139"/>
      <c r="E259" s="140"/>
      <c r="F259" s="141"/>
      <c r="G259" s="141">
        <f t="shared" si="18"/>
        <v>0</v>
      </c>
      <c r="H259" s="140"/>
      <c r="I259" s="140">
        <f t="shared" si="14"/>
        <v>0</v>
      </c>
      <c r="J259" s="141">
        <f t="shared" si="15"/>
        <v>0</v>
      </c>
      <c r="K259" s="142"/>
    </row>
    <row r="260" spans="1:11" s="120" customFormat="1" ht="12.75">
      <c r="A260" s="137" t="s">
        <v>1074</v>
      </c>
      <c r="B260" s="138">
        <v>1060140</v>
      </c>
      <c r="C260" s="138" t="s">
        <v>1075</v>
      </c>
      <c r="D260" s="139">
        <v>310.4</v>
      </c>
      <c r="E260" s="231">
        <v>6578</v>
      </c>
      <c r="F260" s="232">
        <v>2428371</v>
      </c>
      <c r="G260" s="141">
        <f t="shared" si="18"/>
        <v>2207610</v>
      </c>
      <c r="H260" s="140">
        <v>8000</v>
      </c>
      <c r="I260" s="140">
        <f t="shared" si="14"/>
        <v>2483200</v>
      </c>
      <c r="J260" s="141">
        <f t="shared" si="15"/>
        <v>2781184.0000000005</v>
      </c>
      <c r="K260" s="142">
        <f>J260/G260*100</f>
        <v>125.98167248744119</v>
      </c>
    </row>
    <row r="261" spans="1:11" s="120" customFormat="1" ht="12.75">
      <c r="A261" s="137"/>
      <c r="B261" s="138"/>
      <c r="C261" s="138"/>
      <c r="D261" s="139"/>
      <c r="E261" s="140"/>
      <c r="F261" s="140"/>
      <c r="G261" s="141">
        <f t="shared" si="18"/>
        <v>0</v>
      </c>
      <c r="H261" s="140"/>
      <c r="I261" s="140">
        <f t="shared" si="14"/>
        <v>0</v>
      </c>
      <c r="J261" s="141">
        <f t="shared" si="15"/>
        <v>0</v>
      </c>
      <c r="K261" s="142"/>
    </row>
    <row r="262" spans="1:11" s="120" customFormat="1" ht="12.75">
      <c r="A262" s="137" t="s">
        <v>1076</v>
      </c>
      <c r="B262" s="138">
        <v>1060072</v>
      </c>
      <c r="C262" s="138" t="s">
        <v>1077</v>
      </c>
      <c r="D262" s="139">
        <v>346.2</v>
      </c>
      <c r="E262" s="231">
        <v>4601</v>
      </c>
      <c r="F262" s="232">
        <v>1919930</v>
      </c>
      <c r="G262" s="141">
        <f t="shared" si="18"/>
        <v>1745390.909090909</v>
      </c>
      <c r="H262" s="140">
        <v>4500</v>
      </c>
      <c r="I262" s="140">
        <f t="shared" si="14"/>
        <v>1557900</v>
      </c>
      <c r="J262" s="141">
        <f t="shared" si="15"/>
        <v>1744848.0000000002</v>
      </c>
      <c r="K262" s="142">
        <f>J262/G262*100</f>
        <v>99.96889469928594</v>
      </c>
    </row>
    <row r="263" spans="1:11" s="120" customFormat="1" ht="12.75">
      <c r="A263" s="137" t="s">
        <v>1076</v>
      </c>
      <c r="B263" s="138">
        <v>3060073</v>
      </c>
      <c r="C263" s="138" t="s">
        <v>1078</v>
      </c>
      <c r="D263" s="139">
        <v>222.1</v>
      </c>
      <c r="E263" s="231">
        <v>1945</v>
      </c>
      <c r="F263" s="232">
        <v>522265</v>
      </c>
      <c r="G263" s="141">
        <f t="shared" si="18"/>
        <v>474786.3636363636</v>
      </c>
      <c r="H263" s="140">
        <v>2000</v>
      </c>
      <c r="I263" s="140">
        <f t="shared" si="14"/>
        <v>444200</v>
      </c>
      <c r="J263" s="141">
        <f t="shared" si="15"/>
        <v>497504.00000000006</v>
      </c>
      <c r="K263" s="142">
        <f>J263/G263*100</f>
        <v>104.784812307928</v>
      </c>
    </row>
    <row r="264" spans="1:11" s="120" customFormat="1" ht="12.75">
      <c r="A264" s="137" t="s">
        <v>1076</v>
      </c>
      <c r="B264" s="138">
        <v>1060075</v>
      </c>
      <c r="C264" s="138" t="s">
        <v>1079</v>
      </c>
      <c r="D264" s="139">
        <v>346.2</v>
      </c>
      <c r="E264" s="231">
        <v>443</v>
      </c>
      <c r="F264" s="232">
        <v>180987</v>
      </c>
      <c r="G264" s="141">
        <f t="shared" si="18"/>
        <v>164533.63636363635</v>
      </c>
      <c r="H264" s="140">
        <v>1600</v>
      </c>
      <c r="I264" s="140">
        <f t="shared" si="14"/>
        <v>553920</v>
      </c>
      <c r="J264" s="141">
        <f t="shared" si="15"/>
        <v>620390.4</v>
      </c>
      <c r="K264" s="142">
        <f>J264/G264*100</f>
        <v>377.0599214308211</v>
      </c>
    </row>
    <row r="265" spans="1:11" s="120" customFormat="1" ht="12.75">
      <c r="A265" s="137" t="s">
        <v>1076</v>
      </c>
      <c r="B265" s="138">
        <v>3060072</v>
      </c>
      <c r="C265" s="138" t="s">
        <v>1080</v>
      </c>
      <c r="D265" s="139">
        <v>222.1</v>
      </c>
      <c r="E265" s="231">
        <v>210</v>
      </c>
      <c r="F265" s="232">
        <v>55054</v>
      </c>
      <c r="G265" s="141">
        <f t="shared" si="18"/>
        <v>50049.090909090904</v>
      </c>
      <c r="H265" s="140">
        <v>800</v>
      </c>
      <c r="I265" s="140">
        <f t="shared" si="14"/>
        <v>177680</v>
      </c>
      <c r="J265" s="141">
        <f t="shared" si="15"/>
        <v>199001.6</v>
      </c>
      <c r="K265" s="142">
        <f>J265/G265*100</f>
        <v>397.6128165074291</v>
      </c>
    </row>
    <row r="266" spans="1:11" s="120" customFormat="1" ht="12.75">
      <c r="A266" s="137" t="s">
        <v>1076</v>
      </c>
      <c r="B266" s="138">
        <v>3060074</v>
      </c>
      <c r="C266" s="138" t="s">
        <v>1081</v>
      </c>
      <c r="D266" s="139">
        <v>494.7</v>
      </c>
      <c r="E266" s="231">
        <v>192</v>
      </c>
      <c r="F266" s="232">
        <v>113266</v>
      </c>
      <c r="G266" s="141">
        <f t="shared" si="18"/>
        <v>102969.0909090909</v>
      </c>
      <c r="H266" s="140">
        <v>600</v>
      </c>
      <c r="I266" s="140">
        <f t="shared" si="14"/>
        <v>296820</v>
      </c>
      <c r="J266" s="141">
        <f t="shared" si="15"/>
        <v>332438.4</v>
      </c>
      <c r="K266" s="142">
        <f>J266/G266*100</f>
        <v>322.8526124344464</v>
      </c>
    </row>
    <row r="267" spans="1:11" s="120" customFormat="1" ht="12.75">
      <c r="A267" s="137"/>
      <c r="B267" s="138"/>
      <c r="C267" s="138"/>
      <c r="D267" s="139"/>
      <c r="E267" s="140"/>
      <c r="F267" s="140"/>
      <c r="G267" s="141">
        <f t="shared" si="18"/>
        <v>0</v>
      </c>
      <c r="H267" s="140"/>
      <c r="I267" s="140">
        <f t="shared" si="14"/>
        <v>0</v>
      </c>
      <c r="J267" s="141">
        <f t="shared" si="15"/>
        <v>0</v>
      </c>
      <c r="K267" s="142"/>
    </row>
    <row r="268" spans="1:11" s="120" customFormat="1" ht="12.75">
      <c r="A268" s="137" t="s">
        <v>1082</v>
      </c>
      <c r="B268" s="138">
        <v>3060050</v>
      </c>
      <c r="C268" s="138" t="s">
        <v>1083</v>
      </c>
      <c r="D268" s="139">
        <v>265.7</v>
      </c>
      <c r="E268" s="231">
        <v>124</v>
      </c>
      <c r="F268" s="232">
        <v>40474</v>
      </c>
      <c r="G268" s="141">
        <f t="shared" si="18"/>
        <v>36794.54545454545</v>
      </c>
      <c r="H268" s="140">
        <v>150</v>
      </c>
      <c r="I268" s="140">
        <f t="shared" si="14"/>
        <v>39855</v>
      </c>
      <c r="J268" s="141">
        <f t="shared" si="15"/>
        <v>44637.600000000006</v>
      </c>
      <c r="K268" s="142">
        <f>J268/G268*100</f>
        <v>121.31580767900385</v>
      </c>
    </row>
    <row r="269" spans="1:11" s="120" customFormat="1" ht="12.75">
      <c r="A269" s="137"/>
      <c r="B269" s="138"/>
      <c r="C269" s="138"/>
      <c r="D269" s="139"/>
      <c r="E269" s="140"/>
      <c r="F269" s="140"/>
      <c r="G269" s="141">
        <f t="shared" si="18"/>
        <v>0</v>
      </c>
      <c r="H269" s="140"/>
      <c r="I269" s="140">
        <f t="shared" si="14"/>
        <v>0</v>
      </c>
      <c r="J269" s="141">
        <f t="shared" si="15"/>
        <v>0</v>
      </c>
      <c r="K269" s="142"/>
    </row>
    <row r="270" spans="1:11" s="120" customFormat="1" ht="12.75">
      <c r="A270" s="137" t="s">
        <v>1084</v>
      </c>
      <c r="B270" s="138">
        <v>1061050</v>
      </c>
      <c r="C270" s="138" t="s">
        <v>1085</v>
      </c>
      <c r="D270" s="139">
        <v>110.1</v>
      </c>
      <c r="E270" s="231">
        <v>6204</v>
      </c>
      <c r="F270" s="232">
        <v>789885</v>
      </c>
      <c r="G270" s="141">
        <f t="shared" si="18"/>
        <v>718077.2727272727</v>
      </c>
      <c r="H270" s="140">
        <v>8000</v>
      </c>
      <c r="I270" s="140">
        <f t="shared" si="14"/>
        <v>880800</v>
      </c>
      <c r="J270" s="141">
        <f t="shared" si="15"/>
        <v>986496.0000000001</v>
      </c>
      <c r="K270" s="142">
        <f>J270/G270*100</f>
        <v>137.38020091532314</v>
      </c>
    </row>
    <row r="271" spans="1:12" s="149" customFormat="1" ht="15">
      <c r="A271" s="137" t="s">
        <v>1084</v>
      </c>
      <c r="B271" s="138">
        <v>1061040</v>
      </c>
      <c r="C271" s="138" t="s">
        <v>1086</v>
      </c>
      <c r="D271" s="139">
        <v>110.1</v>
      </c>
      <c r="E271" s="231">
        <v>9300</v>
      </c>
      <c r="F271" s="232">
        <v>1172783</v>
      </c>
      <c r="G271" s="141">
        <f t="shared" si="18"/>
        <v>1066166.3636363635</v>
      </c>
      <c r="H271" s="140">
        <v>12000</v>
      </c>
      <c r="I271" s="140">
        <f aca="true" t="shared" si="19" ref="I271:I334">D271*H271</f>
        <v>1321200</v>
      </c>
      <c r="J271" s="141">
        <f t="shared" si="15"/>
        <v>1479744.0000000002</v>
      </c>
      <c r="K271" s="142">
        <f>J271/G271*100</f>
        <v>138.79109775636246</v>
      </c>
      <c r="L271" s="120"/>
    </row>
    <row r="272" spans="1:11" s="120" customFormat="1" ht="12.75">
      <c r="A272" s="137" t="s">
        <v>1084</v>
      </c>
      <c r="B272" s="138">
        <v>1061021</v>
      </c>
      <c r="C272" s="138" t="s">
        <v>1087</v>
      </c>
      <c r="D272" s="139">
        <v>110.1</v>
      </c>
      <c r="E272" s="231">
        <v>723</v>
      </c>
      <c r="F272" s="232">
        <v>93426</v>
      </c>
      <c r="G272" s="141">
        <f t="shared" si="18"/>
        <v>84932.72727272726</v>
      </c>
      <c r="H272" s="140">
        <v>4000</v>
      </c>
      <c r="I272" s="140">
        <f t="shared" si="19"/>
        <v>440400</v>
      </c>
      <c r="J272" s="141">
        <f aca="true" t="shared" si="20" ref="J272:J335">I272*1.12</f>
        <v>493248.00000000006</v>
      </c>
      <c r="K272" s="142">
        <f>J272/G272*100</f>
        <v>580.7513968274358</v>
      </c>
    </row>
    <row r="273" spans="1:12" s="146" customFormat="1" ht="15">
      <c r="A273" s="137"/>
      <c r="B273" s="138"/>
      <c r="C273" s="138"/>
      <c r="D273" s="139"/>
      <c r="E273" s="140"/>
      <c r="F273" s="140"/>
      <c r="G273" s="141">
        <f t="shared" si="18"/>
        <v>0</v>
      </c>
      <c r="H273" s="140"/>
      <c r="I273" s="140">
        <f t="shared" si="19"/>
        <v>0</v>
      </c>
      <c r="J273" s="141">
        <f t="shared" si="20"/>
        <v>0</v>
      </c>
      <c r="K273" s="142"/>
      <c r="L273" s="120"/>
    </row>
    <row r="274" spans="1:12" s="146" customFormat="1" ht="15">
      <c r="A274" s="137" t="s">
        <v>1088</v>
      </c>
      <c r="B274" s="138">
        <v>1100252</v>
      </c>
      <c r="C274" s="138" t="s">
        <v>1089</v>
      </c>
      <c r="D274" s="139">
        <v>77.3</v>
      </c>
      <c r="E274" s="231">
        <v>13459</v>
      </c>
      <c r="F274" s="232">
        <v>1183077</v>
      </c>
      <c r="G274" s="141">
        <f t="shared" si="18"/>
        <v>1075524.5454545454</v>
      </c>
      <c r="H274" s="140">
        <v>16000</v>
      </c>
      <c r="I274" s="140">
        <f t="shared" si="19"/>
        <v>1236800</v>
      </c>
      <c r="J274" s="141">
        <f t="shared" si="20"/>
        <v>1385216.0000000002</v>
      </c>
      <c r="K274" s="142">
        <f>J274/G274*100</f>
        <v>128.79445716550998</v>
      </c>
      <c r="L274" s="120"/>
    </row>
    <row r="275" spans="1:11" s="120" customFormat="1" ht="12.75">
      <c r="A275" s="137"/>
      <c r="B275" s="138"/>
      <c r="C275" s="138"/>
      <c r="D275" s="139"/>
      <c r="E275" s="140"/>
      <c r="F275" s="140"/>
      <c r="G275" s="141">
        <f t="shared" si="18"/>
        <v>0</v>
      </c>
      <c r="H275" s="140"/>
      <c r="I275" s="140">
        <f t="shared" si="19"/>
        <v>0</v>
      </c>
      <c r="J275" s="141">
        <f t="shared" si="20"/>
        <v>0</v>
      </c>
      <c r="K275" s="142"/>
    </row>
    <row r="276" spans="1:12" s="124" customFormat="1" ht="15">
      <c r="A276" s="137" t="s">
        <v>1090</v>
      </c>
      <c r="B276" s="138">
        <v>1101130</v>
      </c>
      <c r="C276" s="138" t="s">
        <v>1091</v>
      </c>
      <c r="D276" s="139">
        <v>346.5</v>
      </c>
      <c r="E276" s="231">
        <v>15495</v>
      </c>
      <c r="F276" s="232">
        <v>6659953</v>
      </c>
      <c r="G276" s="141">
        <f t="shared" si="18"/>
        <v>6054502.727272727</v>
      </c>
      <c r="H276" s="140">
        <v>17500</v>
      </c>
      <c r="I276" s="140">
        <f t="shared" si="19"/>
        <v>6063750</v>
      </c>
      <c r="J276" s="141">
        <f t="shared" si="20"/>
        <v>6791400.000000001</v>
      </c>
      <c r="K276" s="142">
        <f>J276/G276*100</f>
        <v>112.17106186785406</v>
      </c>
      <c r="L276" s="120"/>
    </row>
    <row r="277" spans="1:11" s="120" customFormat="1" ht="12.75">
      <c r="A277" s="137" t="s">
        <v>1090</v>
      </c>
      <c r="B277" s="138">
        <v>1101131</v>
      </c>
      <c r="C277" s="138" t="s">
        <v>1092</v>
      </c>
      <c r="D277" s="139">
        <v>648</v>
      </c>
      <c r="E277" s="231">
        <v>894</v>
      </c>
      <c r="F277" s="232">
        <v>702896</v>
      </c>
      <c r="G277" s="141">
        <f t="shared" si="18"/>
        <v>638996.3636363635</v>
      </c>
      <c r="H277" s="140">
        <v>1100</v>
      </c>
      <c r="I277" s="140">
        <f t="shared" si="19"/>
        <v>712800</v>
      </c>
      <c r="J277" s="141">
        <f t="shared" si="20"/>
        <v>798336.0000000001</v>
      </c>
      <c r="K277" s="142">
        <f>J277/G277*100</f>
        <v>124.93592224169726</v>
      </c>
    </row>
    <row r="278" spans="1:11" s="120" customFormat="1" ht="12.75">
      <c r="A278" s="137"/>
      <c r="B278" s="138"/>
      <c r="C278" s="138"/>
      <c r="D278" s="139"/>
      <c r="E278" s="140"/>
      <c r="F278" s="140"/>
      <c r="G278" s="141">
        <f t="shared" si="18"/>
        <v>0</v>
      </c>
      <c r="H278" s="140"/>
      <c r="I278" s="140">
        <f t="shared" si="19"/>
        <v>0</v>
      </c>
      <c r="J278" s="141">
        <f t="shared" si="20"/>
        <v>0</v>
      </c>
      <c r="K278" s="142"/>
    </row>
    <row r="279" spans="1:11" s="120" customFormat="1" ht="12.75">
      <c r="A279" s="137" t="s">
        <v>1093</v>
      </c>
      <c r="B279" s="138">
        <v>1101402</v>
      </c>
      <c r="C279" s="138" t="s">
        <v>371</v>
      </c>
      <c r="D279" s="139">
        <v>525.2</v>
      </c>
      <c r="E279" s="231">
        <v>4526</v>
      </c>
      <c r="F279" s="232">
        <v>4448704</v>
      </c>
      <c r="G279" s="141">
        <f t="shared" si="18"/>
        <v>4044276.3636363633</v>
      </c>
      <c r="H279" s="140">
        <v>5000</v>
      </c>
      <c r="I279" s="140">
        <f t="shared" si="19"/>
        <v>2626000</v>
      </c>
      <c r="J279" s="141">
        <f t="shared" si="20"/>
        <v>2941120.0000000005</v>
      </c>
      <c r="K279" s="142">
        <f>J279/G279*100</f>
        <v>72.72302225547037</v>
      </c>
    </row>
    <row r="280" spans="1:11" s="120" customFormat="1" ht="12.75">
      <c r="A280" s="137" t="s">
        <v>1093</v>
      </c>
      <c r="B280" s="138">
        <v>1101354</v>
      </c>
      <c r="C280" s="138" t="s">
        <v>1094</v>
      </c>
      <c r="D280" s="139">
        <v>262.6</v>
      </c>
      <c r="E280" s="231">
        <v>36</v>
      </c>
      <c r="F280" s="232">
        <v>18358</v>
      </c>
      <c r="G280" s="141">
        <f t="shared" si="18"/>
        <v>16689.090909090908</v>
      </c>
      <c r="H280" s="140">
        <v>50</v>
      </c>
      <c r="I280" s="140">
        <f t="shared" si="19"/>
        <v>13130.000000000002</v>
      </c>
      <c r="J280" s="141">
        <f t="shared" si="20"/>
        <v>14705.600000000004</v>
      </c>
      <c r="K280" s="142">
        <f>J280/G280*100</f>
        <v>88.11504521189674</v>
      </c>
    </row>
    <row r="281" spans="1:11" s="120" customFormat="1" ht="12.75">
      <c r="A281" s="137"/>
      <c r="B281" s="138"/>
      <c r="C281" s="138"/>
      <c r="D281" s="139"/>
      <c r="E281" s="140"/>
      <c r="F281" s="140"/>
      <c r="G281" s="141">
        <f t="shared" si="18"/>
        <v>0</v>
      </c>
      <c r="H281" s="140"/>
      <c r="I281" s="140">
        <f t="shared" si="19"/>
        <v>0</v>
      </c>
      <c r="J281" s="141">
        <f t="shared" si="20"/>
        <v>0</v>
      </c>
      <c r="K281" s="142"/>
    </row>
    <row r="282" spans="1:11" s="120" customFormat="1" ht="12.75">
      <c r="A282" s="137" t="s">
        <v>822</v>
      </c>
      <c r="B282" s="138">
        <v>7102621</v>
      </c>
      <c r="C282" s="138" t="s">
        <v>1095</v>
      </c>
      <c r="D282" s="139">
        <v>543</v>
      </c>
      <c r="E282" s="231">
        <v>460</v>
      </c>
      <c r="F282" s="232">
        <v>307438</v>
      </c>
      <c r="G282" s="141">
        <f t="shared" si="18"/>
        <v>279489.0909090909</v>
      </c>
      <c r="H282" s="140">
        <v>700</v>
      </c>
      <c r="I282" s="140">
        <f t="shared" si="19"/>
        <v>380100</v>
      </c>
      <c r="J282" s="141">
        <f t="shared" si="20"/>
        <v>425712.00000000006</v>
      </c>
      <c r="K282" s="142">
        <f>J282/G282*100</f>
        <v>152.31793076978127</v>
      </c>
    </row>
    <row r="283" spans="1:11" s="120" customFormat="1" ht="12.75">
      <c r="A283" s="137"/>
      <c r="B283" s="138"/>
      <c r="C283" s="138"/>
      <c r="D283" s="139"/>
      <c r="E283" s="140"/>
      <c r="F283" s="140"/>
      <c r="G283" s="141">
        <f t="shared" si="18"/>
        <v>0</v>
      </c>
      <c r="H283" s="140"/>
      <c r="I283" s="140">
        <f t="shared" si="19"/>
        <v>0</v>
      </c>
      <c r="J283" s="141">
        <f t="shared" si="20"/>
        <v>0</v>
      </c>
      <c r="K283" s="142"/>
    </row>
    <row r="284" spans="1:11" s="120" customFormat="1" ht="12.75">
      <c r="A284" s="137" t="s">
        <v>1096</v>
      </c>
      <c r="B284" s="138">
        <v>1102082</v>
      </c>
      <c r="C284" s="138" t="s">
        <v>1097</v>
      </c>
      <c r="D284" s="139">
        <v>74.8</v>
      </c>
      <c r="E284" s="231">
        <v>2204</v>
      </c>
      <c r="F284" s="232">
        <v>215442</v>
      </c>
      <c r="G284" s="141">
        <f t="shared" si="18"/>
        <v>195856.36363636362</v>
      </c>
      <c r="H284" s="140">
        <v>2400</v>
      </c>
      <c r="I284" s="140">
        <f t="shared" si="19"/>
        <v>179520</v>
      </c>
      <c r="J284" s="141">
        <f t="shared" si="20"/>
        <v>201062.40000000002</v>
      </c>
      <c r="K284" s="142">
        <f>J284/G284*100</f>
        <v>102.65808895201496</v>
      </c>
    </row>
    <row r="285" spans="1:11" s="120" customFormat="1" ht="12.75">
      <c r="A285" s="137" t="s">
        <v>1096</v>
      </c>
      <c r="B285" s="138">
        <v>1102060</v>
      </c>
      <c r="C285" s="138" t="s">
        <v>1098</v>
      </c>
      <c r="D285" s="139">
        <v>224.6</v>
      </c>
      <c r="E285" s="231">
        <v>3980</v>
      </c>
      <c r="F285" s="232">
        <v>1188030</v>
      </c>
      <c r="G285" s="141">
        <f t="shared" si="18"/>
        <v>1080027.2727272727</v>
      </c>
      <c r="H285" s="140">
        <v>4200</v>
      </c>
      <c r="I285" s="140">
        <f t="shared" si="19"/>
        <v>943320</v>
      </c>
      <c r="J285" s="141">
        <f t="shared" si="20"/>
        <v>1056518.4000000001</v>
      </c>
      <c r="K285" s="142">
        <f>J285/G285*100</f>
        <v>97.82330749223506</v>
      </c>
    </row>
    <row r="286" spans="1:11" s="120" customFormat="1" ht="12.75">
      <c r="A286" s="137"/>
      <c r="B286" s="138"/>
      <c r="C286" s="138"/>
      <c r="D286" s="139"/>
      <c r="E286" s="140"/>
      <c r="F286" s="140"/>
      <c r="G286" s="141">
        <f t="shared" si="18"/>
        <v>0</v>
      </c>
      <c r="H286" s="140"/>
      <c r="I286" s="140">
        <f t="shared" si="19"/>
        <v>0</v>
      </c>
      <c r="J286" s="141">
        <f t="shared" si="20"/>
        <v>0</v>
      </c>
      <c r="K286" s="142"/>
    </row>
    <row r="287" spans="1:11" s="120" customFormat="1" ht="12.75">
      <c r="A287" s="137" t="s">
        <v>1099</v>
      </c>
      <c r="B287" s="138">
        <v>1102450</v>
      </c>
      <c r="C287" s="138" t="s">
        <v>1100</v>
      </c>
      <c r="D287" s="139">
        <v>107.7</v>
      </c>
      <c r="E287" s="231">
        <v>63146</v>
      </c>
      <c r="F287" s="232">
        <v>8122142</v>
      </c>
      <c r="G287" s="141">
        <f t="shared" si="18"/>
        <v>7383765.454545454</v>
      </c>
      <c r="H287" s="140">
        <v>68000</v>
      </c>
      <c r="I287" s="140">
        <f t="shared" si="19"/>
        <v>7323600</v>
      </c>
      <c r="J287" s="141">
        <f t="shared" si="20"/>
        <v>8202432.000000001</v>
      </c>
      <c r="K287" s="142">
        <f>J287/G287*100</f>
        <v>111.08738556897923</v>
      </c>
    </row>
    <row r="288" spans="1:11" s="120" customFormat="1" ht="12.75">
      <c r="A288" s="137" t="s">
        <v>1099</v>
      </c>
      <c r="B288" s="138">
        <v>1102452</v>
      </c>
      <c r="C288" s="138" t="s">
        <v>1101</v>
      </c>
      <c r="D288" s="139">
        <v>175</v>
      </c>
      <c r="E288" s="231">
        <v>3371</v>
      </c>
      <c r="F288" s="232">
        <v>714818</v>
      </c>
      <c r="G288" s="141">
        <f t="shared" si="18"/>
        <v>649834.5454545454</v>
      </c>
      <c r="H288" s="140">
        <v>3600</v>
      </c>
      <c r="I288" s="140">
        <f t="shared" si="19"/>
        <v>630000</v>
      </c>
      <c r="J288" s="141">
        <f t="shared" si="20"/>
        <v>705600.0000000001</v>
      </c>
      <c r="K288" s="142">
        <f>J288/G288*100</f>
        <v>108.58148507732042</v>
      </c>
    </row>
    <row r="289" spans="1:11" s="120" customFormat="1" ht="12.75">
      <c r="A289" s="137" t="s">
        <v>1099</v>
      </c>
      <c r="B289" s="138">
        <v>1102302</v>
      </c>
      <c r="C289" s="138" t="s">
        <v>1102</v>
      </c>
      <c r="D289" s="139">
        <v>107.7</v>
      </c>
      <c r="E289" s="231">
        <v>1929</v>
      </c>
      <c r="F289" s="232">
        <v>246624</v>
      </c>
      <c r="G289" s="141">
        <f t="shared" si="18"/>
        <v>224203.63636363635</v>
      </c>
      <c r="H289" s="140">
        <v>2000</v>
      </c>
      <c r="I289" s="140">
        <f t="shared" si="19"/>
        <v>215400</v>
      </c>
      <c r="J289" s="141">
        <f t="shared" si="20"/>
        <v>241248.00000000003</v>
      </c>
      <c r="K289" s="142">
        <f>J289/G289*100</f>
        <v>107.60217983651228</v>
      </c>
    </row>
    <row r="290" spans="1:11" s="120" customFormat="1" ht="12.75">
      <c r="A290" s="137" t="s">
        <v>1099</v>
      </c>
      <c r="B290" s="138">
        <v>1102300</v>
      </c>
      <c r="C290" s="138" t="s">
        <v>1103</v>
      </c>
      <c r="D290" s="139">
        <v>175</v>
      </c>
      <c r="E290" s="231">
        <v>46</v>
      </c>
      <c r="F290" s="232">
        <v>9698</v>
      </c>
      <c r="G290" s="141">
        <f t="shared" si="18"/>
        <v>8816.363636363636</v>
      </c>
      <c r="H290" s="140">
        <v>60</v>
      </c>
      <c r="I290" s="140">
        <f t="shared" si="19"/>
        <v>10500</v>
      </c>
      <c r="J290" s="141">
        <f t="shared" si="20"/>
        <v>11760.000000000002</v>
      </c>
      <c r="K290" s="142">
        <f>J290/G290*100</f>
        <v>133.3883274902042</v>
      </c>
    </row>
    <row r="291" spans="1:11" s="120" customFormat="1" ht="12.75">
      <c r="A291" s="137" t="s">
        <v>1099</v>
      </c>
      <c r="B291" s="138">
        <v>1102471</v>
      </c>
      <c r="C291" s="138" t="s">
        <v>1104</v>
      </c>
      <c r="D291" s="139">
        <v>686.3</v>
      </c>
      <c r="E291" s="140"/>
      <c r="F291" s="141"/>
      <c r="G291" s="141">
        <f t="shared" si="18"/>
        <v>0</v>
      </c>
      <c r="H291" s="140">
        <v>100</v>
      </c>
      <c r="I291" s="140">
        <f t="shared" si="19"/>
        <v>68630</v>
      </c>
      <c r="J291" s="141">
        <f t="shared" si="20"/>
        <v>76865.6</v>
      </c>
      <c r="K291" s="142"/>
    </row>
    <row r="292" spans="1:11" s="120" customFormat="1" ht="12.75">
      <c r="A292" s="137"/>
      <c r="B292" s="138"/>
      <c r="C292" s="138"/>
      <c r="D292" s="139"/>
      <c r="E292" s="140"/>
      <c r="F292" s="140"/>
      <c r="G292" s="141">
        <f t="shared" si="18"/>
        <v>0</v>
      </c>
      <c r="H292" s="140"/>
      <c r="I292" s="140">
        <f t="shared" si="19"/>
        <v>0</v>
      </c>
      <c r="J292" s="141">
        <f t="shared" si="20"/>
        <v>0</v>
      </c>
      <c r="K292" s="142"/>
    </row>
    <row r="293" spans="1:11" s="120" customFormat="1" ht="12.75">
      <c r="A293" s="137" t="s">
        <v>824</v>
      </c>
      <c r="B293" s="138">
        <v>1102522</v>
      </c>
      <c r="C293" s="138" t="s">
        <v>1105</v>
      </c>
      <c r="D293" s="139">
        <v>173.7</v>
      </c>
      <c r="E293" s="140"/>
      <c r="F293" s="140"/>
      <c r="G293" s="141">
        <f t="shared" si="18"/>
        <v>0</v>
      </c>
      <c r="H293" s="140">
        <v>100</v>
      </c>
      <c r="I293" s="140">
        <f t="shared" si="19"/>
        <v>17370</v>
      </c>
      <c r="J293" s="141">
        <f t="shared" si="20"/>
        <v>19454.4</v>
      </c>
      <c r="K293" s="142"/>
    </row>
    <row r="294" spans="1:11" s="120" customFormat="1" ht="12.75">
      <c r="A294" s="137" t="s">
        <v>824</v>
      </c>
      <c r="B294" s="138">
        <v>1102520</v>
      </c>
      <c r="C294" s="138" t="s">
        <v>1106</v>
      </c>
      <c r="D294" s="139">
        <v>125.5</v>
      </c>
      <c r="E294" s="140"/>
      <c r="F294" s="140"/>
      <c r="G294" s="141">
        <f t="shared" si="18"/>
        <v>0</v>
      </c>
      <c r="H294" s="140">
        <v>700</v>
      </c>
      <c r="I294" s="140">
        <f t="shared" si="19"/>
        <v>87850</v>
      </c>
      <c r="J294" s="141">
        <f t="shared" si="20"/>
        <v>98392.00000000001</v>
      </c>
      <c r="K294" s="142"/>
    </row>
    <row r="295" spans="1:11" s="120" customFormat="1" ht="12.75">
      <c r="A295" s="137"/>
      <c r="B295" s="138"/>
      <c r="C295" s="138"/>
      <c r="D295" s="139"/>
      <c r="E295" s="140"/>
      <c r="F295" s="140"/>
      <c r="G295" s="141">
        <f t="shared" si="18"/>
        <v>0</v>
      </c>
      <c r="H295" s="140"/>
      <c r="I295" s="140">
        <f t="shared" si="19"/>
        <v>0</v>
      </c>
      <c r="J295" s="141">
        <f t="shared" si="20"/>
        <v>0</v>
      </c>
      <c r="K295" s="142"/>
    </row>
    <row r="296" spans="1:11" s="120" customFormat="1" ht="12.75">
      <c r="A296" s="137" t="s">
        <v>1107</v>
      </c>
      <c r="B296" s="138">
        <v>1109120</v>
      </c>
      <c r="C296" s="138" t="s">
        <v>1108</v>
      </c>
      <c r="D296" s="139"/>
      <c r="E296" s="231">
        <v>3731</v>
      </c>
      <c r="F296" s="232">
        <v>2054708</v>
      </c>
      <c r="G296" s="141">
        <f t="shared" si="18"/>
        <v>1867916.3636363635</v>
      </c>
      <c r="H296" s="140"/>
      <c r="I296" s="140">
        <f t="shared" si="19"/>
        <v>0</v>
      </c>
      <c r="J296" s="141">
        <f t="shared" si="20"/>
        <v>0</v>
      </c>
      <c r="K296" s="142">
        <f>J296/G296*100</f>
        <v>0</v>
      </c>
    </row>
    <row r="297" spans="1:11" s="120" customFormat="1" ht="12.75">
      <c r="A297" s="137" t="s">
        <v>1107</v>
      </c>
      <c r="B297" s="138">
        <v>1109131</v>
      </c>
      <c r="C297" s="138" t="s">
        <v>1109</v>
      </c>
      <c r="D297" s="139">
        <v>220.7</v>
      </c>
      <c r="E297" s="231">
        <v>3395</v>
      </c>
      <c r="F297" s="232">
        <v>1548292</v>
      </c>
      <c r="G297" s="141">
        <f t="shared" si="18"/>
        <v>1407538.1818181816</v>
      </c>
      <c r="H297" s="140">
        <v>7700</v>
      </c>
      <c r="I297" s="140">
        <f t="shared" si="19"/>
        <v>1699390</v>
      </c>
      <c r="J297" s="141">
        <f t="shared" si="20"/>
        <v>1903316.8000000003</v>
      </c>
      <c r="K297" s="142">
        <f>J297/G297*100</f>
        <v>135.2231026188859</v>
      </c>
    </row>
    <row r="298" spans="1:12" s="149" customFormat="1" ht="15">
      <c r="A298" s="137" t="s">
        <v>1107</v>
      </c>
      <c r="B298" s="138">
        <v>1109129</v>
      </c>
      <c r="C298" s="138" t="s">
        <v>1110</v>
      </c>
      <c r="D298" s="139">
        <v>110.4</v>
      </c>
      <c r="E298" s="140"/>
      <c r="F298" s="141"/>
      <c r="G298" s="141">
        <f t="shared" si="18"/>
        <v>0</v>
      </c>
      <c r="H298" s="140">
        <v>300</v>
      </c>
      <c r="I298" s="140">
        <f t="shared" si="19"/>
        <v>33120</v>
      </c>
      <c r="J298" s="141">
        <f t="shared" si="20"/>
        <v>37094.4</v>
      </c>
      <c r="K298" s="142"/>
      <c r="L298" s="120"/>
    </row>
    <row r="299" spans="1:11" s="120" customFormat="1" ht="12.75">
      <c r="A299" s="143" t="s">
        <v>1107</v>
      </c>
      <c r="B299" s="144">
        <v>1109133</v>
      </c>
      <c r="C299" s="144" t="s">
        <v>1111</v>
      </c>
      <c r="D299" s="139">
        <v>220.7</v>
      </c>
      <c r="E299" s="231">
        <v>338</v>
      </c>
      <c r="F299" s="232">
        <v>148704</v>
      </c>
      <c r="G299" s="141">
        <f t="shared" si="18"/>
        <v>135185.45454545453</v>
      </c>
      <c r="H299" s="140">
        <v>1400</v>
      </c>
      <c r="I299" s="140">
        <f t="shared" si="19"/>
        <v>308980</v>
      </c>
      <c r="J299" s="141">
        <f t="shared" si="20"/>
        <v>346057.60000000003</v>
      </c>
      <c r="K299" s="142">
        <f>J299/G299*100</f>
        <v>255.98730363675494</v>
      </c>
    </row>
    <row r="300" spans="1:11" s="120" customFormat="1" ht="12.75">
      <c r="A300" s="143" t="s">
        <v>1107</v>
      </c>
      <c r="B300" s="144">
        <v>1109130</v>
      </c>
      <c r="C300" s="144" t="s">
        <v>1112</v>
      </c>
      <c r="D300" s="139">
        <v>110.4</v>
      </c>
      <c r="E300" s="231">
        <v>1</v>
      </c>
      <c r="F300" s="232">
        <v>204</v>
      </c>
      <c r="G300" s="141">
        <f t="shared" si="18"/>
        <v>185.45454545454544</v>
      </c>
      <c r="H300" s="140">
        <v>200</v>
      </c>
      <c r="I300" s="140">
        <f t="shared" si="19"/>
        <v>22080</v>
      </c>
      <c r="J300" s="141">
        <f t="shared" si="20"/>
        <v>24729.600000000002</v>
      </c>
      <c r="K300" s="142">
        <f>J300/G300*100</f>
        <v>13334.58823529412</v>
      </c>
    </row>
    <row r="301" spans="1:11" s="120" customFormat="1" ht="12.75">
      <c r="A301" s="137"/>
      <c r="B301" s="138"/>
      <c r="C301" s="138"/>
      <c r="D301" s="139"/>
      <c r="E301" s="140"/>
      <c r="F301" s="140"/>
      <c r="G301" s="141">
        <f t="shared" si="18"/>
        <v>0</v>
      </c>
      <c r="H301" s="140"/>
      <c r="I301" s="140">
        <f t="shared" si="19"/>
        <v>0</v>
      </c>
      <c r="J301" s="141">
        <f t="shared" si="20"/>
        <v>0</v>
      </c>
      <c r="K301" s="142"/>
    </row>
    <row r="302" spans="1:11" s="120" customFormat="1" ht="12.75">
      <c r="A302" s="137" t="s">
        <v>1113</v>
      </c>
      <c r="B302" s="138">
        <v>1103432</v>
      </c>
      <c r="C302" s="138" t="s">
        <v>1114</v>
      </c>
      <c r="D302" s="139">
        <v>158.9</v>
      </c>
      <c r="E302" s="231">
        <v>10878</v>
      </c>
      <c r="F302" s="232">
        <v>2082404</v>
      </c>
      <c r="G302" s="141">
        <f t="shared" si="18"/>
        <v>1893094.5454545454</v>
      </c>
      <c r="H302" s="140">
        <v>12600</v>
      </c>
      <c r="I302" s="140">
        <f t="shared" si="19"/>
        <v>2002140</v>
      </c>
      <c r="J302" s="141">
        <f t="shared" si="20"/>
        <v>2242396.8000000003</v>
      </c>
      <c r="K302" s="142">
        <f>J302/G302*100</f>
        <v>118.45138983597805</v>
      </c>
    </row>
    <row r="303" spans="1:11" s="120" customFormat="1" ht="12.75">
      <c r="A303" s="137"/>
      <c r="B303" s="138"/>
      <c r="C303" s="138"/>
      <c r="D303" s="139"/>
      <c r="E303" s="140"/>
      <c r="F303" s="140"/>
      <c r="G303" s="141">
        <f t="shared" si="18"/>
        <v>0</v>
      </c>
      <c r="H303" s="140"/>
      <c r="I303" s="140">
        <f t="shared" si="19"/>
        <v>0</v>
      </c>
      <c r="J303" s="141">
        <f t="shared" si="20"/>
        <v>0</v>
      </c>
      <c r="K303" s="142"/>
    </row>
    <row r="304" spans="1:11" s="120" customFormat="1" ht="12.75">
      <c r="A304" s="137" t="s">
        <v>1115</v>
      </c>
      <c r="B304" s="138">
        <v>1103481</v>
      </c>
      <c r="C304" s="138" t="s">
        <v>1116</v>
      </c>
      <c r="D304" s="139">
        <v>280.5</v>
      </c>
      <c r="E304" s="231">
        <v>43</v>
      </c>
      <c r="F304" s="232">
        <v>18995</v>
      </c>
      <c r="G304" s="141">
        <f t="shared" si="18"/>
        <v>17268.181818181816</v>
      </c>
      <c r="H304" s="140">
        <v>300</v>
      </c>
      <c r="I304" s="140">
        <f t="shared" si="19"/>
        <v>84150</v>
      </c>
      <c r="J304" s="141">
        <f t="shared" si="20"/>
        <v>94248.00000000001</v>
      </c>
      <c r="K304" s="142">
        <f>J304/G304*100</f>
        <v>545.7899447222954</v>
      </c>
    </row>
    <row r="305" spans="1:11" s="120" customFormat="1" ht="12.75">
      <c r="A305" s="137" t="s">
        <v>1115</v>
      </c>
      <c r="B305" s="138">
        <v>1103482</v>
      </c>
      <c r="C305" s="138" t="s">
        <v>1117</v>
      </c>
      <c r="D305" s="139">
        <v>430.1</v>
      </c>
      <c r="E305" s="231">
        <v>17</v>
      </c>
      <c r="F305" s="232">
        <v>12141</v>
      </c>
      <c r="G305" s="141">
        <f t="shared" si="18"/>
        <v>11037.272727272726</v>
      </c>
      <c r="H305" s="140">
        <v>150</v>
      </c>
      <c r="I305" s="140">
        <f t="shared" si="19"/>
        <v>64515</v>
      </c>
      <c r="J305" s="141">
        <f t="shared" si="20"/>
        <v>72256.8</v>
      </c>
      <c r="K305" s="142">
        <f>J305/G305*100</f>
        <v>654.6617247343712</v>
      </c>
    </row>
    <row r="306" spans="1:11" s="120" customFormat="1" ht="12.75">
      <c r="A306" s="137" t="s">
        <v>1115</v>
      </c>
      <c r="B306" s="138">
        <v>1103092</v>
      </c>
      <c r="C306" s="138" t="s">
        <v>1118</v>
      </c>
      <c r="D306" s="139">
        <v>443.5</v>
      </c>
      <c r="E306" s="231">
        <v>2</v>
      </c>
      <c r="F306" s="232">
        <v>1093</v>
      </c>
      <c r="G306" s="141">
        <f t="shared" si="18"/>
        <v>993.6363636363635</v>
      </c>
      <c r="H306" s="140">
        <v>100</v>
      </c>
      <c r="I306" s="140">
        <f t="shared" si="19"/>
        <v>44350</v>
      </c>
      <c r="J306" s="141">
        <f t="shared" si="20"/>
        <v>49672.00000000001</v>
      </c>
      <c r="K306" s="142">
        <f>J306/G306*100</f>
        <v>4999.011893870083</v>
      </c>
    </row>
    <row r="307" spans="1:11" s="120" customFormat="1" ht="12.75">
      <c r="A307" s="137"/>
      <c r="B307" s="138"/>
      <c r="C307" s="138"/>
      <c r="D307" s="139"/>
      <c r="E307" s="140"/>
      <c r="F307" s="140"/>
      <c r="G307" s="141">
        <f t="shared" si="18"/>
        <v>0</v>
      </c>
      <c r="H307" s="140"/>
      <c r="I307" s="140">
        <f t="shared" si="19"/>
        <v>0</v>
      </c>
      <c r="J307" s="141">
        <f t="shared" si="20"/>
        <v>0</v>
      </c>
      <c r="K307" s="142"/>
    </row>
    <row r="308" spans="1:11" s="120" customFormat="1" ht="12.75">
      <c r="A308" s="137" t="s">
        <v>1119</v>
      </c>
      <c r="B308" s="138">
        <v>1103892</v>
      </c>
      <c r="C308" s="138" t="s">
        <v>1120</v>
      </c>
      <c r="D308" s="139">
        <v>704.8</v>
      </c>
      <c r="E308" s="231">
        <v>193</v>
      </c>
      <c r="F308" s="232">
        <v>159561</v>
      </c>
      <c r="G308" s="141">
        <f t="shared" si="18"/>
        <v>145055.45454545453</v>
      </c>
      <c r="H308" s="140">
        <v>250</v>
      </c>
      <c r="I308" s="140">
        <f t="shared" si="19"/>
        <v>176200</v>
      </c>
      <c r="J308" s="141">
        <f t="shared" si="20"/>
        <v>197344.00000000003</v>
      </c>
      <c r="K308" s="142">
        <f>J308/G308*100</f>
        <v>136.04727972374204</v>
      </c>
    </row>
    <row r="309" spans="1:11" s="120" customFormat="1" ht="12.75">
      <c r="A309" s="137"/>
      <c r="B309" s="138"/>
      <c r="C309" s="138"/>
      <c r="D309" s="139"/>
      <c r="E309" s="140"/>
      <c r="F309" s="140"/>
      <c r="G309" s="141">
        <f t="shared" si="18"/>
        <v>0</v>
      </c>
      <c r="H309" s="140"/>
      <c r="I309" s="140">
        <f t="shared" si="19"/>
        <v>0</v>
      </c>
      <c r="J309" s="141">
        <f t="shared" si="20"/>
        <v>0</v>
      </c>
      <c r="K309" s="142"/>
    </row>
    <row r="310" spans="1:11" s="120" customFormat="1" ht="12.75">
      <c r="A310" s="137" t="s">
        <v>1121</v>
      </c>
      <c r="B310" s="138">
        <v>1103765</v>
      </c>
      <c r="C310" s="138" t="s">
        <v>372</v>
      </c>
      <c r="D310" s="139">
        <v>169.9</v>
      </c>
      <c r="E310" s="231">
        <v>452</v>
      </c>
      <c r="F310" s="232">
        <v>93426</v>
      </c>
      <c r="G310" s="141">
        <f t="shared" si="18"/>
        <v>84932.72727272726</v>
      </c>
      <c r="H310" s="140">
        <v>500</v>
      </c>
      <c r="I310" s="140">
        <f t="shared" si="19"/>
        <v>84950</v>
      </c>
      <c r="J310" s="141">
        <f t="shared" si="20"/>
        <v>95144.00000000001</v>
      </c>
      <c r="K310" s="142">
        <f>J310/G310*100</f>
        <v>112.02277738531032</v>
      </c>
    </row>
    <row r="311" spans="1:11" s="120" customFormat="1" ht="12.75">
      <c r="A311" s="137" t="s">
        <v>1121</v>
      </c>
      <c r="B311" s="138">
        <v>1103766</v>
      </c>
      <c r="C311" s="138" t="s">
        <v>373</v>
      </c>
      <c r="D311" s="139">
        <v>288.1</v>
      </c>
      <c r="E311" s="231">
        <v>1496</v>
      </c>
      <c r="F311" s="232">
        <v>529722</v>
      </c>
      <c r="G311" s="141">
        <f t="shared" si="18"/>
        <v>481565.45454545453</v>
      </c>
      <c r="H311" s="140">
        <v>2000</v>
      </c>
      <c r="I311" s="140">
        <f t="shared" si="19"/>
        <v>576200</v>
      </c>
      <c r="J311" s="141">
        <f t="shared" si="20"/>
        <v>645344.0000000001</v>
      </c>
      <c r="K311" s="142">
        <f>J311/G311*100</f>
        <v>134.00961258924497</v>
      </c>
    </row>
    <row r="312" spans="1:11" s="120" customFormat="1" ht="12.75">
      <c r="A312" s="137"/>
      <c r="B312" s="138"/>
      <c r="C312" s="138"/>
      <c r="D312" s="139"/>
      <c r="E312" s="140"/>
      <c r="F312" s="141"/>
      <c r="G312" s="141">
        <f t="shared" si="18"/>
        <v>0</v>
      </c>
      <c r="H312" s="140"/>
      <c r="I312" s="140">
        <f t="shared" si="19"/>
        <v>0</v>
      </c>
      <c r="J312" s="141">
        <f t="shared" si="20"/>
        <v>0</v>
      </c>
      <c r="K312" s="142"/>
    </row>
    <row r="313" spans="1:11" s="120" customFormat="1" ht="12.75">
      <c r="A313" s="137" t="s">
        <v>1122</v>
      </c>
      <c r="B313" s="138">
        <v>1400410</v>
      </c>
      <c r="C313" s="138" t="s">
        <v>1123</v>
      </c>
      <c r="D313" s="139">
        <v>97.1</v>
      </c>
      <c r="E313" s="231">
        <v>16311</v>
      </c>
      <c r="F313" s="232">
        <v>1821694</v>
      </c>
      <c r="G313" s="141">
        <f t="shared" si="18"/>
        <v>1656085.4545454544</v>
      </c>
      <c r="H313" s="140">
        <v>19000</v>
      </c>
      <c r="I313" s="140">
        <f t="shared" si="19"/>
        <v>1844900</v>
      </c>
      <c r="J313" s="141">
        <f t="shared" si="20"/>
        <v>2066288.0000000002</v>
      </c>
      <c r="K313" s="142">
        <f>J313/G313*100</f>
        <v>124.76940693662056</v>
      </c>
    </row>
    <row r="314" spans="1:11" s="120" customFormat="1" ht="12.75">
      <c r="A314" s="137"/>
      <c r="B314" s="138"/>
      <c r="C314" s="138"/>
      <c r="D314" s="139"/>
      <c r="E314" s="140"/>
      <c r="F314" s="140"/>
      <c r="G314" s="141">
        <f t="shared" si="18"/>
        <v>0</v>
      </c>
      <c r="H314" s="140"/>
      <c r="I314" s="140">
        <f t="shared" si="19"/>
        <v>0</v>
      </c>
      <c r="J314" s="141">
        <f t="shared" si="20"/>
        <v>0</v>
      </c>
      <c r="K314" s="142"/>
    </row>
    <row r="315" spans="1:11" s="120" customFormat="1" ht="12.75">
      <c r="A315" s="137" t="s">
        <v>1124</v>
      </c>
      <c r="B315" s="138">
        <v>1103046</v>
      </c>
      <c r="C315" s="138" t="s">
        <v>1125</v>
      </c>
      <c r="D315" s="139">
        <v>304.4</v>
      </c>
      <c r="E315" s="231">
        <v>5250</v>
      </c>
      <c r="F315" s="232">
        <v>1923232</v>
      </c>
      <c r="G315" s="141">
        <f t="shared" si="18"/>
        <v>1748392.727272727</v>
      </c>
      <c r="H315" s="140">
        <v>6000</v>
      </c>
      <c r="I315" s="140">
        <f t="shared" si="19"/>
        <v>1826399.9999999998</v>
      </c>
      <c r="J315" s="141">
        <f t="shared" si="20"/>
        <v>2045568</v>
      </c>
      <c r="K315" s="142">
        <f>J315/G315*100</f>
        <v>116.99705495748825</v>
      </c>
    </row>
    <row r="316" spans="1:11" s="120" customFormat="1" ht="12.75">
      <c r="A316" s="137" t="s">
        <v>1124</v>
      </c>
      <c r="B316" s="138">
        <v>1103051</v>
      </c>
      <c r="C316" s="138" t="s">
        <v>1126</v>
      </c>
      <c r="D316" s="139">
        <v>304.4</v>
      </c>
      <c r="E316" s="231">
        <v>1659</v>
      </c>
      <c r="F316" s="232">
        <v>598078</v>
      </c>
      <c r="G316" s="141">
        <f aca="true" t="shared" si="21" ref="G316:G379">F316/1.1</f>
        <v>543707.2727272727</v>
      </c>
      <c r="H316" s="140">
        <v>1800</v>
      </c>
      <c r="I316" s="140">
        <f t="shared" si="19"/>
        <v>547920</v>
      </c>
      <c r="J316" s="141">
        <f t="shared" si="20"/>
        <v>613670.4</v>
      </c>
      <c r="K316" s="142">
        <f>J316/G316*100</f>
        <v>112.86779316410235</v>
      </c>
    </row>
    <row r="317" spans="1:11" s="120" customFormat="1" ht="12.75">
      <c r="A317" s="137"/>
      <c r="B317" s="138"/>
      <c r="C317" s="138"/>
      <c r="D317" s="139"/>
      <c r="E317" s="140"/>
      <c r="F317" s="140"/>
      <c r="G317" s="141">
        <f t="shared" si="21"/>
        <v>0</v>
      </c>
      <c r="H317" s="140"/>
      <c r="I317" s="140">
        <f t="shared" si="19"/>
        <v>0</v>
      </c>
      <c r="J317" s="141">
        <f t="shared" si="20"/>
        <v>0</v>
      </c>
      <c r="K317" s="142"/>
    </row>
    <row r="318" spans="1:11" s="120" customFormat="1" ht="12.75">
      <c r="A318" s="137" t="s">
        <v>830</v>
      </c>
      <c r="B318" s="138">
        <v>1400142</v>
      </c>
      <c r="C318" s="138" t="s">
        <v>1127</v>
      </c>
      <c r="D318" s="139">
        <v>78.6</v>
      </c>
      <c r="E318" s="140"/>
      <c r="F318" s="140"/>
      <c r="G318" s="141">
        <f t="shared" si="21"/>
        <v>0</v>
      </c>
      <c r="H318" s="140">
        <v>17000</v>
      </c>
      <c r="I318" s="140">
        <f t="shared" si="19"/>
        <v>1336200</v>
      </c>
      <c r="J318" s="141">
        <f t="shared" si="20"/>
        <v>1496544.0000000002</v>
      </c>
      <c r="K318" s="142"/>
    </row>
    <row r="319" spans="1:11" s="120" customFormat="1" ht="12.75">
      <c r="A319" s="137"/>
      <c r="B319" s="138"/>
      <c r="C319" s="138"/>
      <c r="D319" s="139"/>
      <c r="E319" s="140"/>
      <c r="F319" s="140"/>
      <c r="G319" s="141">
        <f t="shared" si="21"/>
        <v>0</v>
      </c>
      <c r="H319" s="140"/>
      <c r="I319" s="140">
        <f t="shared" si="19"/>
        <v>0</v>
      </c>
      <c r="J319" s="141">
        <f t="shared" si="20"/>
        <v>0</v>
      </c>
      <c r="K319" s="142"/>
    </row>
    <row r="320" spans="1:11" s="120" customFormat="1" ht="12.75">
      <c r="A320" s="137" t="s">
        <v>1128</v>
      </c>
      <c r="B320" s="138">
        <v>1400041</v>
      </c>
      <c r="C320" s="138" t="s">
        <v>1129</v>
      </c>
      <c r="D320" s="139">
        <v>195.3</v>
      </c>
      <c r="E320" s="231">
        <v>8688</v>
      </c>
      <c r="F320" s="232">
        <v>2047600</v>
      </c>
      <c r="G320" s="141">
        <f t="shared" si="21"/>
        <v>1861454.5454545454</v>
      </c>
      <c r="H320" s="140">
        <v>10000</v>
      </c>
      <c r="I320" s="140">
        <f t="shared" si="19"/>
        <v>1953000</v>
      </c>
      <c r="J320" s="141">
        <f t="shared" si="20"/>
        <v>2187360</v>
      </c>
      <c r="K320" s="142">
        <f>J320/G320*100</f>
        <v>117.50810705215862</v>
      </c>
    </row>
    <row r="321" spans="1:11" s="120" customFormat="1" ht="12.75">
      <c r="A321" s="137"/>
      <c r="B321" s="138"/>
      <c r="C321" s="138"/>
      <c r="D321" s="139"/>
      <c r="E321" s="140"/>
      <c r="F321" s="141"/>
      <c r="G321" s="141">
        <f t="shared" si="21"/>
        <v>0</v>
      </c>
      <c r="H321" s="140"/>
      <c r="I321" s="140">
        <f t="shared" si="19"/>
        <v>0</v>
      </c>
      <c r="J321" s="141">
        <f t="shared" si="20"/>
        <v>0</v>
      </c>
      <c r="K321" s="142"/>
    </row>
    <row r="322" spans="1:11" s="120" customFormat="1" ht="12.75">
      <c r="A322" s="137" t="s">
        <v>1130</v>
      </c>
      <c r="B322" s="138">
        <v>1400441</v>
      </c>
      <c r="C322" s="138" t="s">
        <v>1131</v>
      </c>
      <c r="D322" s="139">
        <v>532.3</v>
      </c>
      <c r="E322" s="231">
        <v>2690</v>
      </c>
      <c r="F322" s="232">
        <v>1730724</v>
      </c>
      <c r="G322" s="141">
        <f t="shared" si="21"/>
        <v>1573385.4545454544</v>
      </c>
      <c r="H322" s="140">
        <v>2800</v>
      </c>
      <c r="I322" s="140">
        <f t="shared" si="19"/>
        <v>1490439.9999999998</v>
      </c>
      <c r="J322" s="141">
        <f t="shared" si="20"/>
        <v>1669292.7999999998</v>
      </c>
      <c r="K322" s="142">
        <f>J322/G322*100</f>
        <v>106.09560392067135</v>
      </c>
    </row>
    <row r="323" spans="1:11" s="120" customFormat="1" ht="12.75">
      <c r="A323" s="137" t="s">
        <v>1130</v>
      </c>
      <c r="B323" s="138">
        <v>1400440</v>
      </c>
      <c r="C323" s="138" t="s">
        <v>1132</v>
      </c>
      <c r="D323" s="139">
        <v>276.3</v>
      </c>
      <c r="E323" s="231">
        <v>8227</v>
      </c>
      <c r="F323" s="232">
        <v>2649223</v>
      </c>
      <c r="G323" s="141">
        <f t="shared" si="21"/>
        <v>2408384.5454545454</v>
      </c>
      <c r="H323" s="140">
        <v>8300</v>
      </c>
      <c r="I323" s="140">
        <f t="shared" si="19"/>
        <v>2293290</v>
      </c>
      <c r="J323" s="141">
        <f t="shared" si="20"/>
        <v>2568484.8000000003</v>
      </c>
      <c r="K323" s="142">
        <f>J323/G323*100</f>
        <v>106.64762007577318</v>
      </c>
    </row>
    <row r="324" spans="1:11" s="120" customFormat="1" ht="12.75">
      <c r="A324" s="137"/>
      <c r="B324" s="138"/>
      <c r="C324" s="138"/>
      <c r="D324" s="139"/>
      <c r="E324" s="140"/>
      <c r="F324" s="140"/>
      <c r="G324" s="141">
        <f t="shared" si="21"/>
        <v>0</v>
      </c>
      <c r="H324" s="140"/>
      <c r="I324" s="140">
        <f t="shared" si="19"/>
        <v>0</v>
      </c>
      <c r="J324" s="141">
        <f t="shared" si="20"/>
        <v>0</v>
      </c>
      <c r="K324" s="142"/>
    </row>
    <row r="325" spans="1:11" s="120" customFormat="1" ht="12.75">
      <c r="A325" s="137" t="s">
        <v>1133</v>
      </c>
      <c r="B325" s="138">
        <v>1401290</v>
      </c>
      <c r="C325" s="138" t="s">
        <v>1134</v>
      </c>
      <c r="D325" s="139">
        <v>138.2</v>
      </c>
      <c r="E325" s="231">
        <v>8433</v>
      </c>
      <c r="F325" s="232">
        <v>1390584</v>
      </c>
      <c r="G325" s="141">
        <f t="shared" si="21"/>
        <v>1264167.2727272727</v>
      </c>
      <c r="H325" s="140">
        <v>9000</v>
      </c>
      <c r="I325" s="140">
        <f t="shared" si="19"/>
        <v>1243800</v>
      </c>
      <c r="J325" s="141">
        <f t="shared" si="20"/>
        <v>1393056.0000000002</v>
      </c>
      <c r="K325" s="142">
        <f>J325/G325*100</f>
        <v>110.19554374277286</v>
      </c>
    </row>
    <row r="326" spans="1:11" s="120" customFormat="1" ht="12.75">
      <c r="A326" s="137"/>
      <c r="B326" s="138"/>
      <c r="C326" s="138"/>
      <c r="D326" s="139"/>
      <c r="E326" s="140"/>
      <c r="F326" s="141"/>
      <c r="G326" s="141">
        <f t="shared" si="21"/>
        <v>0</v>
      </c>
      <c r="H326" s="140"/>
      <c r="I326" s="140">
        <f t="shared" si="19"/>
        <v>0</v>
      </c>
      <c r="J326" s="141">
        <f t="shared" si="20"/>
        <v>0</v>
      </c>
      <c r="K326" s="142"/>
    </row>
    <row r="327" spans="1:11" s="120" customFormat="1" ht="12.75">
      <c r="A327" s="137" t="s">
        <v>1135</v>
      </c>
      <c r="B327" s="138">
        <v>1400400</v>
      </c>
      <c r="C327" s="138" t="s">
        <v>1136</v>
      </c>
      <c r="D327" s="139">
        <v>163.3</v>
      </c>
      <c r="E327" s="231">
        <v>1946</v>
      </c>
      <c r="F327" s="232">
        <v>385051</v>
      </c>
      <c r="G327" s="141">
        <f t="shared" si="21"/>
        <v>350046.3636363636</v>
      </c>
      <c r="H327" s="140">
        <v>2200</v>
      </c>
      <c r="I327" s="140">
        <f t="shared" si="19"/>
        <v>359260</v>
      </c>
      <c r="J327" s="141">
        <f t="shared" si="20"/>
        <v>402371.2</v>
      </c>
      <c r="K327" s="142">
        <f>J327/G327*100</f>
        <v>114.94797312563792</v>
      </c>
    </row>
    <row r="328" spans="1:11" s="120" customFormat="1" ht="12.75">
      <c r="A328" s="137"/>
      <c r="B328" s="138"/>
      <c r="C328" s="138"/>
      <c r="D328" s="139"/>
      <c r="E328" s="140"/>
      <c r="F328" s="141"/>
      <c r="G328" s="141">
        <f t="shared" si="21"/>
        <v>0</v>
      </c>
      <c r="H328" s="140"/>
      <c r="I328" s="140">
        <f t="shared" si="19"/>
        <v>0</v>
      </c>
      <c r="J328" s="141">
        <f t="shared" si="20"/>
        <v>0</v>
      </c>
      <c r="K328" s="142"/>
    </row>
    <row r="329" spans="1:11" s="120" customFormat="1" ht="12.75">
      <c r="A329" s="137" t="s">
        <v>1137</v>
      </c>
      <c r="B329" s="138">
        <v>1107183</v>
      </c>
      <c r="C329" s="138" t="s">
        <v>1138</v>
      </c>
      <c r="D329" s="139">
        <v>107.9</v>
      </c>
      <c r="E329" s="231">
        <v>5315</v>
      </c>
      <c r="F329" s="232">
        <v>667219</v>
      </c>
      <c r="G329" s="141">
        <f t="shared" si="21"/>
        <v>606562.7272727272</v>
      </c>
      <c r="H329" s="140">
        <v>6700</v>
      </c>
      <c r="I329" s="140">
        <f t="shared" si="19"/>
        <v>722930</v>
      </c>
      <c r="J329" s="141">
        <f t="shared" si="20"/>
        <v>809681.6000000001</v>
      </c>
      <c r="K329" s="142">
        <f>J329/G329*100</f>
        <v>133.4868701280989</v>
      </c>
    </row>
    <row r="330" spans="1:11" s="120" customFormat="1" ht="12.75">
      <c r="A330" s="137"/>
      <c r="B330" s="138"/>
      <c r="C330" s="138"/>
      <c r="D330" s="139"/>
      <c r="E330" s="140"/>
      <c r="F330" s="141"/>
      <c r="G330" s="141">
        <f t="shared" si="21"/>
        <v>0</v>
      </c>
      <c r="H330" s="140"/>
      <c r="I330" s="140">
        <f t="shared" si="19"/>
        <v>0</v>
      </c>
      <c r="J330" s="141">
        <f t="shared" si="20"/>
        <v>0</v>
      </c>
      <c r="K330" s="142"/>
    </row>
    <row r="331" spans="1:11" s="120" customFormat="1" ht="12.75">
      <c r="A331" s="137" t="s">
        <v>1139</v>
      </c>
      <c r="B331" s="138">
        <v>1107018</v>
      </c>
      <c r="C331" s="138" t="s">
        <v>1140</v>
      </c>
      <c r="D331" s="139">
        <v>428.7</v>
      </c>
      <c r="E331" s="231">
        <v>293</v>
      </c>
      <c r="F331" s="232">
        <v>151327</v>
      </c>
      <c r="G331" s="141">
        <f t="shared" si="21"/>
        <v>137570</v>
      </c>
      <c r="H331" s="140">
        <v>350</v>
      </c>
      <c r="I331" s="140">
        <f t="shared" si="19"/>
        <v>150045</v>
      </c>
      <c r="J331" s="141">
        <f t="shared" si="20"/>
        <v>168050.40000000002</v>
      </c>
      <c r="K331" s="142">
        <f>J331/G331*100</f>
        <v>122.15628407356256</v>
      </c>
    </row>
    <row r="332" spans="1:11" s="120" customFormat="1" ht="12.75">
      <c r="A332" s="137"/>
      <c r="B332" s="138"/>
      <c r="C332" s="138"/>
      <c r="D332" s="139"/>
      <c r="E332" s="140"/>
      <c r="F332" s="140"/>
      <c r="G332" s="141">
        <f t="shared" si="21"/>
        <v>0</v>
      </c>
      <c r="H332" s="140"/>
      <c r="I332" s="140">
        <f t="shared" si="19"/>
        <v>0</v>
      </c>
      <c r="J332" s="141">
        <f t="shared" si="20"/>
        <v>0</v>
      </c>
      <c r="K332" s="142"/>
    </row>
    <row r="333" spans="1:11" s="120" customFormat="1" ht="12.75">
      <c r="A333" s="137" t="s">
        <v>1141</v>
      </c>
      <c r="B333" s="138">
        <v>1107582</v>
      </c>
      <c r="C333" s="138" t="s">
        <v>1142</v>
      </c>
      <c r="D333" s="139">
        <v>144.9</v>
      </c>
      <c r="E333" s="231">
        <v>1429</v>
      </c>
      <c r="F333" s="232">
        <v>270760</v>
      </c>
      <c r="G333" s="141">
        <f t="shared" si="21"/>
        <v>246145.45454545453</v>
      </c>
      <c r="H333" s="140">
        <v>2200</v>
      </c>
      <c r="I333" s="140">
        <f t="shared" si="19"/>
        <v>318780</v>
      </c>
      <c r="J333" s="141">
        <f t="shared" si="20"/>
        <v>357033.60000000003</v>
      </c>
      <c r="K333" s="142">
        <f aca="true" t="shared" si="22" ref="K333:K339">J333/G333*100</f>
        <v>145.0498448810755</v>
      </c>
    </row>
    <row r="334" spans="1:11" s="120" customFormat="1" ht="12.75">
      <c r="A334" s="137" t="s">
        <v>1141</v>
      </c>
      <c r="B334" s="138">
        <v>1107580</v>
      </c>
      <c r="C334" s="138" t="s">
        <v>1143</v>
      </c>
      <c r="D334" s="139">
        <v>74.9</v>
      </c>
      <c r="E334" s="231">
        <v>1218</v>
      </c>
      <c r="F334" s="232">
        <v>117558</v>
      </c>
      <c r="G334" s="141">
        <f t="shared" si="21"/>
        <v>106870.90909090909</v>
      </c>
      <c r="H334" s="140">
        <v>1400</v>
      </c>
      <c r="I334" s="140">
        <f t="shared" si="19"/>
        <v>104860.00000000001</v>
      </c>
      <c r="J334" s="141">
        <f t="shared" si="20"/>
        <v>117443.20000000003</v>
      </c>
      <c r="K334" s="142">
        <f t="shared" si="22"/>
        <v>109.8925806835775</v>
      </c>
    </row>
    <row r="335" spans="1:11" s="120" customFormat="1" ht="12.75">
      <c r="A335" s="137" t="s">
        <v>1141</v>
      </c>
      <c r="B335" s="138">
        <v>1107810</v>
      </c>
      <c r="C335" s="138" t="s">
        <v>1144</v>
      </c>
      <c r="D335" s="139">
        <v>229.6</v>
      </c>
      <c r="E335" s="231">
        <v>79</v>
      </c>
      <c r="F335" s="232">
        <v>21700</v>
      </c>
      <c r="G335" s="141">
        <f t="shared" si="21"/>
        <v>19727.272727272724</v>
      </c>
      <c r="H335" s="140">
        <v>200</v>
      </c>
      <c r="I335" s="140">
        <f aca="true" t="shared" si="23" ref="I335:I398">D335*H335</f>
        <v>45920</v>
      </c>
      <c r="J335" s="141">
        <f t="shared" si="20"/>
        <v>51430.4</v>
      </c>
      <c r="K335" s="142">
        <f t="shared" si="22"/>
        <v>260.7070967741936</v>
      </c>
    </row>
    <row r="336" spans="1:11" s="120" customFormat="1" ht="12.75">
      <c r="A336" s="137" t="s">
        <v>1141</v>
      </c>
      <c r="B336" s="138">
        <v>1107814</v>
      </c>
      <c r="C336" s="138" t="s">
        <v>1145</v>
      </c>
      <c r="D336" s="139">
        <v>274.5</v>
      </c>
      <c r="E336" s="231">
        <v>24</v>
      </c>
      <c r="F336" s="232">
        <v>7999</v>
      </c>
      <c r="G336" s="141">
        <f t="shared" si="21"/>
        <v>7271.818181818181</v>
      </c>
      <c r="H336" s="140">
        <v>50</v>
      </c>
      <c r="I336" s="140">
        <f t="shared" si="23"/>
        <v>13725</v>
      </c>
      <c r="J336" s="141">
        <f aca="true" t="shared" si="24" ref="J336:J399">I336*1.12</f>
        <v>15372.000000000002</v>
      </c>
      <c r="K336" s="142">
        <f t="shared" si="22"/>
        <v>211.39142392799104</v>
      </c>
    </row>
    <row r="337" spans="1:11" s="120" customFormat="1" ht="12.75">
      <c r="A337" s="137" t="s">
        <v>1141</v>
      </c>
      <c r="B337" s="138">
        <v>1107750</v>
      </c>
      <c r="C337" s="138" t="s">
        <v>1146</v>
      </c>
      <c r="D337" s="139">
        <v>69.9</v>
      </c>
      <c r="E337" s="231">
        <v>3333</v>
      </c>
      <c r="F337" s="232">
        <v>311709</v>
      </c>
      <c r="G337" s="141">
        <f t="shared" si="21"/>
        <v>283371.8181818182</v>
      </c>
      <c r="H337" s="140">
        <v>4000</v>
      </c>
      <c r="I337" s="140">
        <f t="shared" si="23"/>
        <v>279600</v>
      </c>
      <c r="J337" s="141">
        <f t="shared" si="24"/>
        <v>313152.00000000006</v>
      </c>
      <c r="K337" s="142">
        <f t="shared" si="22"/>
        <v>110.50922495019395</v>
      </c>
    </row>
    <row r="338" spans="1:11" s="120" customFormat="1" ht="12.75">
      <c r="A338" s="137" t="s">
        <v>1141</v>
      </c>
      <c r="B338" s="138">
        <v>1107751</v>
      </c>
      <c r="C338" s="138" t="s">
        <v>1147</v>
      </c>
      <c r="D338" s="139">
        <v>139.9</v>
      </c>
      <c r="E338" s="231">
        <v>725</v>
      </c>
      <c r="F338" s="232">
        <v>136442</v>
      </c>
      <c r="G338" s="141">
        <f t="shared" si="21"/>
        <v>124038.18181818181</v>
      </c>
      <c r="H338" s="140">
        <v>900</v>
      </c>
      <c r="I338" s="140">
        <f t="shared" si="23"/>
        <v>125910</v>
      </c>
      <c r="J338" s="141">
        <f t="shared" si="24"/>
        <v>141019.2</v>
      </c>
      <c r="K338" s="142">
        <f t="shared" si="22"/>
        <v>113.69015405813461</v>
      </c>
    </row>
    <row r="339" spans="1:11" s="120" customFormat="1" ht="12.75">
      <c r="A339" s="137" t="s">
        <v>1141</v>
      </c>
      <c r="B339" s="138">
        <v>1107496</v>
      </c>
      <c r="C339" s="138" t="s">
        <v>1148</v>
      </c>
      <c r="D339" s="139">
        <v>144.9</v>
      </c>
      <c r="E339" s="231">
        <v>32243</v>
      </c>
      <c r="F339" s="232">
        <v>6243166</v>
      </c>
      <c r="G339" s="141">
        <f t="shared" si="21"/>
        <v>5675605.454545454</v>
      </c>
      <c r="H339" s="140">
        <v>34500</v>
      </c>
      <c r="I339" s="140">
        <f t="shared" si="23"/>
        <v>4999050</v>
      </c>
      <c r="J339" s="141">
        <f t="shared" si="24"/>
        <v>5598936.000000001</v>
      </c>
      <c r="K339" s="142">
        <f t="shared" si="22"/>
        <v>98.64914051620607</v>
      </c>
    </row>
    <row r="340" spans="1:11" s="120" customFormat="1" ht="12.75">
      <c r="A340" s="137" t="s">
        <v>1141</v>
      </c>
      <c r="B340" s="138">
        <v>1107821</v>
      </c>
      <c r="C340" s="138" t="s">
        <v>1149</v>
      </c>
      <c r="D340" s="139"/>
      <c r="E340" s="140"/>
      <c r="F340" s="141"/>
      <c r="G340" s="141">
        <f t="shared" si="21"/>
        <v>0</v>
      </c>
      <c r="H340" s="140"/>
      <c r="I340" s="140">
        <f t="shared" si="23"/>
        <v>0</v>
      </c>
      <c r="J340" s="141">
        <f t="shared" si="24"/>
        <v>0</v>
      </c>
      <c r="K340" s="142"/>
    </row>
    <row r="341" spans="1:11" s="120" customFormat="1" ht="12.75">
      <c r="A341" s="137"/>
      <c r="B341" s="138"/>
      <c r="C341" s="138"/>
      <c r="D341" s="139"/>
      <c r="E341" s="140"/>
      <c r="F341" s="140"/>
      <c r="G341" s="141">
        <f t="shared" si="21"/>
        <v>0</v>
      </c>
      <c r="H341" s="140"/>
      <c r="I341" s="140">
        <f t="shared" si="23"/>
        <v>0</v>
      </c>
      <c r="J341" s="141">
        <f t="shared" si="24"/>
        <v>0</v>
      </c>
      <c r="K341" s="142"/>
    </row>
    <row r="342" spans="1:11" s="120" customFormat="1" ht="12.75">
      <c r="A342" s="137" t="s">
        <v>1150</v>
      </c>
      <c r="B342" s="138">
        <v>1107500</v>
      </c>
      <c r="C342" s="138" t="s">
        <v>172</v>
      </c>
      <c r="D342" s="139">
        <v>91.6</v>
      </c>
      <c r="E342" s="231">
        <v>607</v>
      </c>
      <c r="F342" s="232">
        <v>74075</v>
      </c>
      <c r="G342" s="141">
        <f t="shared" si="21"/>
        <v>67340.90909090909</v>
      </c>
      <c r="H342" s="140">
        <v>700</v>
      </c>
      <c r="I342" s="140">
        <f t="shared" si="23"/>
        <v>64119.99999999999</v>
      </c>
      <c r="J342" s="141">
        <f t="shared" si="24"/>
        <v>71814.4</v>
      </c>
      <c r="K342" s="142">
        <f>J342/G342*100</f>
        <v>106.64305096186297</v>
      </c>
    </row>
    <row r="343" spans="1:12" s="124" customFormat="1" ht="15">
      <c r="A343" s="137" t="s">
        <v>1150</v>
      </c>
      <c r="B343" s="138">
        <v>1107170</v>
      </c>
      <c r="C343" s="138" t="s">
        <v>1151</v>
      </c>
      <c r="D343" s="139">
        <v>91.6</v>
      </c>
      <c r="E343" s="231">
        <v>4018</v>
      </c>
      <c r="F343" s="232">
        <v>477580</v>
      </c>
      <c r="G343" s="141">
        <f t="shared" si="21"/>
        <v>434163.63636363635</v>
      </c>
      <c r="H343" s="140">
        <v>5300</v>
      </c>
      <c r="I343" s="140">
        <f t="shared" si="23"/>
        <v>485479.99999999994</v>
      </c>
      <c r="J343" s="141">
        <f t="shared" si="24"/>
        <v>543737.6</v>
      </c>
      <c r="K343" s="142">
        <f>J343/G343*100</f>
        <v>125.2379412873236</v>
      </c>
      <c r="L343" s="120"/>
    </row>
    <row r="344" spans="1:12" s="124" customFormat="1" ht="15">
      <c r="A344" s="137"/>
      <c r="B344" s="138"/>
      <c r="C344" s="138"/>
      <c r="D344" s="139"/>
      <c r="E344" s="140"/>
      <c r="F344" s="140"/>
      <c r="G344" s="141">
        <f t="shared" si="21"/>
        <v>0</v>
      </c>
      <c r="H344" s="140"/>
      <c r="I344" s="140">
        <f t="shared" si="23"/>
        <v>0</v>
      </c>
      <c r="J344" s="141">
        <f t="shared" si="24"/>
        <v>0</v>
      </c>
      <c r="K344" s="142"/>
      <c r="L344" s="120"/>
    </row>
    <row r="345" spans="1:12" s="124" customFormat="1" ht="15">
      <c r="A345" s="137" t="s">
        <v>1152</v>
      </c>
      <c r="B345" s="138">
        <v>1107042</v>
      </c>
      <c r="C345" s="138" t="s">
        <v>1153</v>
      </c>
      <c r="D345" s="139">
        <v>105.3</v>
      </c>
      <c r="E345" s="231">
        <v>3347</v>
      </c>
      <c r="F345" s="232">
        <v>438946</v>
      </c>
      <c r="G345" s="141">
        <f t="shared" si="21"/>
        <v>399041.8181818182</v>
      </c>
      <c r="H345" s="140">
        <v>4000</v>
      </c>
      <c r="I345" s="140">
        <f t="shared" si="23"/>
        <v>421200</v>
      </c>
      <c r="J345" s="141">
        <f t="shared" si="24"/>
        <v>471744.00000000006</v>
      </c>
      <c r="K345" s="142">
        <f aca="true" t="shared" si="25" ref="K345:K355">J345/G345*100</f>
        <v>118.21918869291441</v>
      </c>
      <c r="L345" s="120"/>
    </row>
    <row r="346" spans="1:11" s="120" customFormat="1" ht="12.75">
      <c r="A346" s="137" t="s">
        <v>1152</v>
      </c>
      <c r="B346" s="138">
        <v>1107020</v>
      </c>
      <c r="C346" s="138" t="s">
        <v>1154</v>
      </c>
      <c r="D346" s="139">
        <v>134.8</v>
      </c>
      <c r="E346" s="231">
        <v>25474</v>
      </c>
      <c r="F346" s="232">
        <v>4353528</v>
      </c>
      <c r="G346" s="141">
        <f t="shared" si="21"/>
        <v>3957752.727272727</v>
      </c>
      <c r="H346" s="140">
        <v>26000</v>
      </c>
      <c r="I346" s="140">
        <f t="shared" si="23"/>
        <v>3504800.0000000005</v>
      </c>
      <c r="J346" s="141">
        <f t="shared" si="24"/>
        <v>3925376.000000001</v>
      </c>
      <c r="K346" s="142">
        <f t="shared" si="25"/>
        <v>99.18194163446293</v>
      </c>
    </row>
    <row r="347" spans="1:11" s="120" customFormat="1" ht="12.75">
      <c r="A347" s="137" t="s">
        <v>1152</v>
      </c>
      <c r="B347" s="138">
        <v>1107021</v>
      </c>
      <c r="C347" s="138" t="s">
        <v>382</v>
      </c>
      <c r="D347" s="139">
        <v>237.4</v>
      </c>
      <c r="E347" s="231">
        <v>294</v>
      </c>
      <c r="F347" s="232">
        <v>92440</v>
      </c>
      <c r="G347" s="141">
        <f t="shared" si="21"/>
        <v>84036.36363636363</v>
      </c>
      <c r="H347" s="140">
        <v>350</v>
      </c>
      <c r="I347" s="140">
        <f t="shared" si="23"/>
        <v>83090</v>
      </c>
      <c r="J347" s="141">
        <f t="shared" si="24"/>
        <v>93060.8</v>
      </c>
      <c r="K347" s="142">
        <f t="shared" si="25"/>
        <v>110.73872782345306</v>
      </c>
    </row>
    <row r="348" spans="1:11" s="120" customFormat="1" ht="12.75">
      <c r="A348" s="137" t="s">
        <v>1152</v>
      </c>
      <c r="B348" s="138">
        <v>1107025</v>
      </c>
      <c r="C348" s="138" t="s">
        <v>1155</v>
      </c>
      <c r="D348" s="139">
        <v>237.4</v>
      </c>
      <c r="E348" s="231">
        <v>98</v>
      </c>
      <c r="F348" s="232">
        <v>32781</v>
      </c>
      <c r="G348" s="141">
        <f t="shared" si="21"/>
        <v>29800.90909090909</v>
      </c>
      <c r="H348" s="140">
        <v>130</v>
      </c>
      <c r="I348" s="140">
        <f t="shared" si="23"/>
        <v>30862</v>
      </c>
      <c r="J348" s="141">
        <f t="shared" si="24"/>
        <v>34565.44</v>
      </c>
      <c r="K348" s="142">
        <f t="shared" si="25"/>
        <v>115.98787102284862</v>
      </c>
    </row>
    <row r="349" spans="1:12" s="146" customFormat="1" ht="15">
      <c r="A349" s="137" t="s">
        <v>1152</v>
      </c>
      <c r="B349" s="138">
        <v>1107027</v>
      </c>
      <c r="C349" s="138" t="s">
        <v>1156</v>
      </c>
      <c r="D349" s="139">
        <v>134.8</v>
      </c>
      <c r="E349" s="231">
        <v>3983</v>
      </c>
      <c r="F349" s="232">
        <v>715147</v>
      </c>
      <c r="G349" s="141">
        <f t="shared" si="21"/>
        <v>650133.6363636364</v>
      </c>
      <c r="H349" s="140">
        <v>7000</v>
      </c>
      <c r="I349" s="140">
        <f t="shared" si="23"/>
        <v>943600.0000000001</v>
      </c>
      <c r="J349" s="141">
        <f t="shared" si="24"/>
        <v>1056832.0000000002</v>
      </c>
      <c r="K349" s="142">
        <f t="shared" si="25"/>
        <v>162.55611783311687</v>
      </c>
      <c r="L349" s="120"/>
    </row>
    <row r="350" spans="1:12" s="146" customFormat="1" ht="15">
      <c r="A350" s="137" t="s">
        <v>1152</v>
      </c>
      <c r="B350" s="138">
        <v>1107026</v>
      </c>
      <c r="C350" s="138" t="s">
        <v>1157</v>
      </c>
      <c r="D350" s="139">
        <v>105.3</v>
      </c>
      <c r="E350" s="231">
        <v>194</v>
      </c>
      <c r="F350" s="232">
        <v>26875</v>
      </c>
      <c r="G350" s="141">
        <f t="shared" si="21"/>
        <v>24431.81818181818</v>
      </c>
      <c r="H350" s="140">
        <v>1300</v>
      </c>
      <c r="I350" s="140">
        <f t="shared" si="23"/>
        <v>136890</v>
      </c>
      <c r="J350" s="141">
        <f t="shared" si="24"/>
        <v>153316.80000000002</v>
      </c>
      <c r="K350" s="142">
        <f t="shared" si="25"/>
        <v>627.5292279069769</v>
      </c>
      <c r="L350" s="120"/>
    </row>
    <row r="351" spans="1:11" s="120" customFormat="1" ht="12.75">
      <c r="A351" s="137" t="s">
        <v>1152</v>
      </c>
      <c r="B351" s="138">
        <v>1107035</v>
      </c>
      <c r="C351" s="138" t="s">
        <v>1158</v>
      </c>
      <c r="D351" s="139">
        <v>105.3</v>
      </c>
      <c r="E351" s="231">
        <v>2432</v>
      </c>
      <c r="F351" s="232">
        <v>326475</v>
      </c>
      <c r="G351" s="141">
        <f t="shared" si="21"/>
        <v>296795.45454545453</v>
      </c>
      <c r="H351" s="140">
        <v>4800</v>
      </c>
      <c r="I351" s="140">
        <f t="shared" si="23"/>
        <v>505440</v>
      </c>
      <c r="J351" s="141">
        <f t="shared" si="24"/>
        <v>566092.8</v>
      </c>
      <c r="K351" s="142">
        <f t="shared" si="25"/>
        <v>190.73499655410063</v>
      </c>
    </row>
    <row r="352" spans="1:11" s="120" customFormat="1" ht="12.75">
      <c r="A352" s="137" t="s">
        <v>1152</v>
      </c>
      <c r="B352" s="138">
        <v>1107036</v>
      </c>
      <c r="C352" s="138" t="s">
        <v>1159</v>
      </c>
      <c r="D352" s="139">
        <v>134.8</v>
      </c>
      <c r="E352" s="231">
        <v>8989</v>
      </c>
      <c r="F352" s="232">
        <v>1555362</v>
      </c>
      <c r="G352" s="141">
        <f t="shared" si="21"/>
        <v>1413965.4545454544</v>
      </c>
      <c r="H352" s="140">
        <v>11500</v>
      </c>
      <c r="I352" s="140">
        <f t="shared" si="23"/>
        <v>1550200.0000000002</v>
      </c>
      <c r="J352" s="141">
        <f t="shared" si="24"/>
        <v>1736224.0000000005</v>
      </c>
      <c r="K352" s="142">
        <f t="shared" si="25"/>
        <v>122.79111872348693</v>
      </c>
    </row>
    <row r="353" spans="1:12" s="146" customFormat="1" ht="15">
      <c r="A353" s="137" t="s">
        <v>1152</v>
      </c>
      <c r="B353" s="138">
        <v>1107037</v>
      </c>
      <c r="C353" s="138" t="s">
        <v>1160</v>
      </c>
      <c r="D353" s="139">
        <v>237.4</v>
      </c>
      <c r="E353" s="231">
        <v>25</v>
      </c>
      <c r="F353" s="232">
        <v>8319</v>
      </c>
      <c r="G353" s="141">
        <f t="shared" si="21"/>
        <v>7562.727272727272</v>
      </c>
      <c r="H353" s="140">
        <v>100</v>
      </c>
      <c r="I353" s="140">
        <f t="shared" si="23"/>
        <v>23740</v>
      </c>
      <c r="J353" s="141">
        <f t="shared" si="24"/>
        <v>26588.800000000003</v>
      </c>
      <c r="K353" s="142">
        <f t="shared" si="25"/>
        <v>351.57687222021883</v>
      </c>
      <c r="L353" s="120"/>
    </row>
    <row r="354" spans="1:11" s="120" customFormat="1" ht="12.75">
      <c r="A354" s="137" t="s">
        <v>1152</v>
      </c>
      <c r="B354" s="138">
        <v>1107022</v>
      </c>
      <c r="C354" s="138" t="s">
        <v>1161</v>
      </c>
      <c r="D354" s="139">
        <v>237.4</v>
      </c>
      <c r="E354" s="231">
        <v>251</v>
      </c>
      <c r="F354" s="232">
        <v>80907</v>
      </c>
      <c r="G354" s="141">
        <f t="shared" si="21"/>
        <v>73551.81818181818</v>
      </c>
      <c r="H354" s="140">
        <v>350</v>
      </c>
      <c r="I354" s="140">
        <f t="shared" si="23"/>
        <v>83090</v>
      </c>
      <c r="J354" s="141">
        <f t="shared" si="24"/>
        <v>93060.8</v>
      </c>
      <c r="K354" s="142">
        <f t="shared" si="25"/>
        <v>126.52413264612457</v>
      </c>
    </row>
    <row r="355" spans="1:12" s="124" customFormat="1" ht="15">
      <c r="A355" s="137" t="s">
        <v>1152</v>
      </c>
      <c r="B355" s="138">
        <v>1107023</v>
      </c>
      <c r="C355" s="138" t="s">
        <v>1162</v>
      </c>
      <c r="D355" s="139">
        <v>134.8</v>
      </c>
      <c r="E355" s="231">
        <v>53772</v>
      </c>
      <c r="F355" s="232">
        <v>8903310</v>
      </c>
      <c r="G355" s="141">
        <f t="shared" si="21"/>
        <v>8093918.181818181</v>
      </c>
      <c r="H355" s="140">
        <v>58000</v>
      </c>
      <c r="I355" s="140">
        <f t="shared" si="23"/>
        <v>7818400.000000001</v>
      </c>
      <c r="J355" s="141">
        <f t="shared" si="24"/>
        <v>8756608.000000002</v>
      </c>
      <c r="K355" s="142">
        <f t="shared" si="25"/>
        <v>108.18750329933478</v>
      </c>
      <c r="L355" s="120"/>
    </row>
    <row r="356" spans="1:12" s="124" customFormat="1" ht="15">
      <c r="A356" s="137"/>
      <c r="B356" s="138"/>
      <c r="C356" s="138"/>
      <c r="D356" s="139"/>
      <c r="E356" s="140"/>
      <c r="F356" s="140"/>
      <c r="G356" s="141">
        <f t="shared" si="21"/>
        <v>0</v>
      </c>
      <c r="H356" s="140"/>
      <c r="I356" s="140">
        <f t="shared" si="23"/>
        <v>0</v>
      </c>
      <c r="J356" s="141">
        <f t="shared" si="24"/>
        <v>0</v>
      </c>
      <c r="K356" s="142"/>
      <c r="L356" s="120"/>
    </row>
    <row r="357" spans="1:12" s="124" customFormat="1" ht="15">
      <c r="A357" s="137" t="s">
        <v>1163</v>
      </c>
      <c r="B357" s="138">
        <v>1107633</v>
      </c>
      <c r="C357" s="138" t="s">
        <v>1164</v>
      </c>
      <c r="D357" s="139">
        <v>284.9</v>
      </c>
      <c r="E357" s="231">
        <v>13156</v>
      </c>
      <c r="F357" s="232">
        <v>5427863</v>
      </c>
      <c r="G357" s="141">
        <f t="shared" si="21"/>
        <v>4934420.909090908</v>
      </c>
      <c r="H357" s="140">
        <v>13000</v>
      </c>
      <c r="I357" s="140">
        <f t="shared" si="23"/>
        <v>3703699.9999999995</v>
      </c>
      <c r="J357" s="141">
        <f t="shared" si="24"/>
        <v>4148144</v>
      </c>
      <c r="K357" s="142">
        <f>J357/G357*100</f>
        <v>84.0654673855991</v>
      </c>
      <c r="L357" s="120"/>
    </row>
    <row r="358" spans="1:12" s="124" customFormat="1" ht="15">
      <c r="A358" s="137" t="s">
        <v>1163</v>
      </c>
      <c r="B358" s="138">
        <v>1107645</v>
      </c>
      <c r="C358" s="138" t="s">
        <v>1165</v>
      </c>
      <c r="D358" s="139">
        <v>265.9</v>
      </c>
      <c r="E358" s="140"/>
      <c r="F358" s="141"/>
      <c r="G358" s="141">
        <f t="shared" si="21"/>
        <v>0</v>
      </c>
      <c r="H358" s="140">
        <v>100</v>
      </c>
      <c r="I358" s="140">
        <f t="shared" si="23"/>
        <v>26589.999999999996</v>
      </c>
      <c r="J358" s="141">
        <f t="shared" si="24"/>
        <v>29780.8</v>
      </c>
      <c r="K358" s="142"/>
      <c r="L358" s="120"/>
    </row>
    <row r="359" spans="1:11" s="120" customFormat="1" ht="12.75">
      <c r="A359" s="137" t="s">
        <v>1163</v>
      </c>
      <c r="B359" s="138">
        <v>1107634</v>
      </c>
      <c r="C359" s="138" t="s">
        <v>1166</v>
      </c>
      <c r="D359" s="139">
        <v>284.9</v>
      </c>
      <c r="E359" s="231">
        <v>1107</v>
      </c>
      <c r="F359" s="232">
        <v>461241</v>
      </c>
      <c r="G359" s="141">
        <f t="shared" si="21"/>
        <v>419309.99999999994</v>
      </c>
      <c r="H359" s="140">
        <v>3600</v>
      </c>
      <c r="I359" s="140">
        <f t="shared" si="23"/>
        <v>1025639.9999999999</v>
      </c>
      <c r="J359" s="141">
        <f t="shared" si="24"/>
        <v>1148716.8</v>
      </c>
      <c r="K359" s="142">
        <f>J359/G359*100</f>
        <v>273.95406739643704</v>
      </c>
    </row>
    <row r="360" spans="1:11" s="120" customFormat="1" ht="12.75">
      <c r="A360" s="137" t="s">
        <v>1163</v>
      </c>
      <c r="B360" s="138">
        <v>1107666</v>
      </c>
      <c r="C360" s="138" t="s">
        <v>1167</v>
      </c>
      <c r="D360" s="139">
        <v>265.9</v>
      </c>
      <c r="E360" s="140"/>
      <c r="F360" s="141"/>
      <c r="G360" s="141">
        <f t="shared" si="21"/>
        <v>0</v>
      </c>
      <c r="H360" s="140">
        <v>100</v>
      </c>
      <c r="I360" s="140">
        <f t="shared" si="23"/>
        <v>26589.999999999996</v>
      </c>
      <c r="J360" s="141">
        <f t="shared" si="24"/>
        <v>29780.8</v>
      </c>
      <c r="K360" s="142"/>
    </row>
    <row r="361" spans="1:12" s="124" customFormat="1" ht="15">
      <c r="A361" s="137" t="s">
        <v>1163</v>
      </c>
      <c r="B361" s="138">
        <v>1107632</v>
      </c>
      <c r="C361" s="138" t="s">
        <v>1168</v>
      </c>
      <c r="D361" s="139">
        <v>345.7</v>
      </c>
      <c r="E361" s="140"/>
      <c r="F361" s="141"/>
      <c r="G361" s="141">
        <f t="shared" si="21"/>
        <v>0</v>
      </c>
      <c r="H361" s="140">
        <v>1000</v>
      </c>
      <c r="I361" s="140">
        <f t="shared" si="23"/>
        <v>345700</v>
      </c>
      <c r="J361" s="141">
        <f t="shared" si="24"/>
        <v>387184.00000000006</v>
      </c>
      <c r="K361" s="142"/>
      <c r="L361" s="120"/>
    </row>
    <row r="362" spans="1:12" s="124" customFormat="1" ht="15">
      <c r="A362" s="137"/>
      <c r="B362" s="138"/>
      <c r="C362" s="138"/>
      <c r="D362" s="139"/>
      <c r="E362" s="140"/>
      <c r="F362" s="140"/>
      <c r="G362" s="141">
        <f t="shared" si="21"/>
        <v>0</v>
      </c>
      <c r="H362" s="140"/>
      <c r="I362" s="140">
        <f t="shared" si="23"/>
        <v>0</v>
      </c>
      <c r="J362" s="141">
        <f t="shared" si="24"/>
        <v>0</v>
      </c>
      <c r="K362" s="142"/>
      <c r="L362" s="120"/>
    </row>
    <row r="363" spans="1:11" s="120" customFormat="1" ht="12.75">
      <c r="A363" s="137" t="s">
        <v>1169</v>
      </c>
      <c r="B363" s="138">
        <v>1107676</v>
      </c>
      <c r="C363" s="138" t="s">
        <v>1170</v>
      </c>
      <c r="D363" s="139">
        <v>119.8</v>
      </c>
      <c r="E363" s="140"/>
      <c r="F363" s="141"/>
      <c r="G363" s="141">
        <f t="shared" si="21"/>
        <v>0</v>
      </c>
      <c r="H363" s="140">
        <v>100</v>
      </c>
      <c r="I363" s="140">
        <f t="shared" si="23"/>
        <v>11980</v>
      </c>
      <c r="J363" s="141">
        <f t="shared" si="24"/>
        <v>13417.600000000002</v>
      </c>
      <c r="K363" s="142"/>
    </row>
    <row r="364" spans="1:11" s="120" customFormat="1" ht="12.75">
      <c r="A364" s="137" t="s">
        <v>1169</v>
      </c>
      <c r="B364" s="138">
        <v>1107621</v>
      </c>
      <c r="C364" s="138" t="s">
        <v>1171</v>
      </c>
      <c r="D364" s="139"/>
      <c r="E364" s="231">
        <v>3184</v>
      </c>
      <c r="F364" s="232">
        <v>851104</v>
      </c>
      <c r="G364" s="141">
        <f t="shared" si="21"/>
        <v>773730.9090909091</v>
      </c>
      <c r="H364" s="140"/>
      <c r="I364" s="140">
        <f t="shared" si="23"/>
        <v>0</v>
      </c>
      <c r="J364" s="141">
        <f t="shared" si="24"/>
        <v>0</v>
      </c>
      <c r="K364" s="142">
        <f aca="true" t="shared" si="26" ref="K364:K370">J364/G364*100</f>
        <v>0</v>
      </c>
    </row>
    <row r="365" spans="1:12" s="124" customFormat="1" ht="15">
      <c r="A365" s="137" t="s">
        <v>1169</v>
      </c>
      <c r="B365" s="138">
        <v>1107622</v>
      </c>
      <c r="C365" s="138" t="s">
        <v>1172</v>
      </c>
      <c r="D365" s="139"/>
      <c r="E365" s="231">
        <v>611</v>
      </c>
      <c r="F365" s="232">
        <v>231494</v>
      </c>
      <c r="G365" s="141">
        <f t="shared" si="21"/>
        <v>210449.09090909088</v>
      </c>
      <c r="H365" s="140"/>
      <c r="I365" s="140">
        <f t="shared" si="23"/>
        <v>0</v>
      </c>
      <c r="J365" s="141">
        <f t="shared" si="24"/>
        <v>0</v>
      </c>
      <c r="K365" s="142">
        <f t="shared" si="26"/>
        <v>0</v>
      </c>
      <c r="L365" s="120"/>
    </row>
    <row r="366" spans="1:12" s="124" customFormat="1" ht="15">
      <c r="A366" s="137" t="s">
        <v>1169</v>
      </c>
      <c r="B366" s="138">
        <v>1107620</v>
      </c>
      <c r="C366" s="138" t="s">
        <v>1173</v>
      </c>
      <c r="D366" s="139"/>
      <c r="E366" s="231">
        <v>620</v>
      </c>
      <c r="F366" s="232">
        <v>173384</v>
      </c>
      <c r="G366" s="141">
        <f t="shared" si="21"/>
        <v>157621.81818181818</v>
      </c>
      <c r="H366" s="140"/>
      <c r="I366" s="140">
        <f t="shared" si="23"/>
        <v>0</v>
      </c>
      <c r="J366" s="141">
        <f t="shared" si="24"/>
        <v>0</v>
      </c>
      <c r="K366" s="142">
        <f t="shared" si="26"/>
        <v>0</v>
      </c>
      <c r="L366" s="120"/>
    </row>
    <row r="367" spans="1:12" s="124" customFormat="1" ht="15">
      <c r="A367" s="137" t="s">
        <v>1169</v>
      </c>
      <c r="B367" s="138">
        <v>1107625</v>
      </c>
      <c r="C367" s="138" t="s">
        <v>1174</v>
      </c>
      <c r="D367" s="139">
        <v>128.3</v>
      </c>
      <c r="E367" s="231">
        <v>7821</v>
      </c>
      <c r="F367" s="232">
        <v>2380199</v>
      </c>
      <c r="G367" s="141">
        <f t="shared" si="21"/>
        <v>2163817.2727272725</v>
      </c>
      <c r="H367" s="140">
        <v>9500</v>
      </c>
      <c r="I367" s="140">
        <f t="shared" si="23"/>
        <v>1218850</v>
      </c>
      <c r="J367" s="141">
        <f t="shared" si="24"/>
        <v>1365112.0000000002</v>
      </c>
      <c r="K367" s="142">
        <f t="shared" si="26"/>
        <v>63.08813674822989</v>
      </c>
      <c r="L367" s="120"/>
    </row>
    <row r="368" spans="1:12" s="124" customFormat="1" ht="15">
      <c r="A368" s="137" t="s">
        <v>1169</v>
      </c>
      <c r="B368" s="138">
        <v>1107660</v>
      </c>
      <c r="C368" s="138" t="s">
        <v>8</v>
      </c>
      <c r="D368" s="139">
        <v>119.8</v>
      </c>
      <c r="E368" s="231">
        <v>8307</v>
      </c>
      <c r="F368" s="232">
        <v>2273526</v>
      </c>
      <c r="G368" s="141">
        <f t="shared" si="21"/>
        <v>2066841.8181818181</v>
      </c>
      <c r="H368" s="140">
        <v>11000</v>
      </c>
      <c r="I368" s="140">
        <f t="shared" si="23"/>
        <v>1317800</v>
      </c>
      <c r="J368" s="141">
        <f t="shared" si="24"/>
        <v>1475936.0000000002</v>
      </c>
      <c r="K368" s="142">
        <f t="shared" si="26"/>
        <v>71.41020599720436</v>
      </c>
      <c r="L368" s="120"/>
    </row>
    <row r="369" spans="1:11" s="120" customFormat="1" ht="12.75">
      <c r="A369" s="137" t="s">
        <v>1169</v>
      </c>
      <c r="B369" s="138">
        <v>1107661</v>
      </c>
      <c r="C369" s="138" t="s">
        <v>1175</v>
      </c>
      <c r="D369" s="139">
        <v>205.1</v>
      </c>
      <c r="E369" s="231">
        <v>129</v>
      </c>
      <c r="F369" s="232">
        <v>51545</v>
      </c>
      <c r="G369" s="141">
        <f t="shared" si="21"/>
        <v>46859.090909090904</v>
      </c>
      <c r="H369" s="140">
        <v>200</v>
      </c>
      <c r="I369" s="140">
        <f t="shared" si="23"/>
        <v>41020</v>
      </c>
      <c r="J369" s="141">
        <f t="shared" si="24"/>
        <v>45942.4</v>
      </c>
      <c r="K369" s="142">
        <f t="shared" si="26"/>
        <v>98.04372878067709</v>
      </c>
    </row>
    <row r="370" spans="1:11" s="120" customFormat="1" ht="12.75">
      <c r="A370" s="137" t="s">
        <v>1169</v>
      </c>
      <c r="B370" s="138">
        <v>1107833</v>
      </c>
      <c r="C370" s="138" t="s">
        <v>1176</v>
      </c>
      <c r="D370" s="139">
        <v>128.3</v>
      </c>
      <c r="E370" s="231">
        <v>1</v>
      </c>
      <c r="F370" s="232">
        <v>246</v>
      </c>
      <c r="G370" s="141">
        <f t="shared" si="21"/>
        <v>223.63636363636363</v>
      </c>
      <c r="H370" s="140">
        <v>300</v>
      </c>
      <c r="I370" s="140">
        <f t="shared" si="23"/>
        <v>38490</v>
      </c>
      <c r="J370" s="141">
        <f t="shared" si="24"/>
        <v>43108.8</v>
      </c>
      <c r="K370" s="142">
        <f t="shared" si="26"/>
        <v>19276.292682926833</v>
      </c>
    </row>
    <row r="371" spans="1:11" s="120" customFormat="1" ht="12.75">
      <c r="A371" s="137" t="s">
        <v>1169</v>
      </c>
      <c r="B371" s="138">
        <v>1107834</v>
      </c>
      <c r="C371" s="138" t="s">
        <v>1177</v>
      </c>
      <c r="D371" s="139">
        <v>219.7</v>
      </c>
      <c r="E371" s="140"/>
      <c r="F371" s="141"/>
      <c r="G371" s="141">
        <f t="shared" si="21"/>
        <v>0</v>
      </c>
      <c r="H371" s="140">
        <v>30</v>
      </c>
      <c r="I371" s="140">
        <f t="shared" si="23"/>
        <v>6591</v>
      </c>
      <c r="J371" s="141">
        <f t="shared" si="24"/>
        <v>7381.920000000001</v>
      </c>
      <c r="K371" s="142"/>
    </row>
    <row r="372" spans="1:11" s="120" customFormat="1" ht="12.75">
      <c r="A372" s="137"/>
      <c r="B372" s="138"/>
      <c r="C372" s="138"/>
      <c r="D372" s="139"/>
      <c r="E372" s="140"/>
      <c r="F372" s="140"/>
      <c r="G372" s="141">
        <f t="shared" si="21"/>
        <v>0</v>
      </c>
      <c r="H372" s="140"/>
      <c r="I372" s="140">
        <f t="shared" si="23"/>
        <v>0</v>
      </c>
      <c r="J372" s="141">
        <f t="shared" si="24"/>
        <v>0</v>
      </c>
      <c r="K372" s="142"/>
    </row>
    <row r="373" spans="1:11" s="120" customFormat="1" ht="12.75">
      <c r="A373" s="137" t="s">
        <v>1178</v>
      </c>
      <c r="B373" s="138">
        <v>1107024</v>
      </c>
      <c r="C373" s="138" t="s">
        <v>1179</v>
      </c>
      <c r="D373" s="139">
        <v>175.1</v>
      </c>
      <c r="E373" s="231">
        <v>3060</v>
      </c>
      <c r="F373" s="232">
        <v>623641</v>
      </c>
      <c r="G373" s="141">
        <f t="shared" si="21"/>
        <v>566946.3636363636</v>
      </c>
      <c r="H373" s="140">
        <v>3200</v>
      </c>
      <c r="I373" s="140">
        <f t="shared" si="23"/>
        <v>560320</v>
      </c>
      <c r="J373" s="141">
        <f t="shared" si="24"/>
        <v>627558.4</v>
      </c>
      <c r="K373" s="142">
        <f>J373/G373*100</f>
        <v>110.6909648339349</v>
      </c>
    </row>
    <row r="374" spans="1:11" s="120" customFormat="1" ht="12.75">
      <c r="A374" s="137" t="s">
        <v>1178</v>
      </c>
      <c r="B374" s="138">
        <v>1401531</v>
      </c>
      <c r="C374" s="138" t="s">
        <v>1180</v>
      </c>
      <c r="D374" s="139">
        <v>175.1</v>
      </c>
      <c r="E374" s="231">
        <v>1</v>
      </c>
      <c r="F374" s="232">
        <v>206</v>
      </c>
      <c r="G374" s="141">
        <f t="shared" si="21"/>
        <v>187.27272727272725</v>
      </c>
      <c r="H374" s="140">
        <v>300</v>
      </c>
      <c r="I374" s="140">
        <f t="shared" si="23"/>
        <v>52530</v>
      </c>
      <c r="J374" s="141">
        <f t="shared" si="24"/>
        <v>58833.600000000006</v>
      </c>
      <c r="K374" s="142">
        <f>J374/G374*100</f>
        <v>31416.000000000007</v>
      </c>
    </row>
    <row r="375" spans="1:11" s="120" customFormat="1" ht="12.75">
      <c r="A375" s="137"/>
      <c r="B375" s="138"/>
      <c r="C375" s="138"/>
      <c r="D375" s="139"/>
      <c r="E375" s="140"/>
      <c r="F375" s="140"/>
      <c r="G375" s="141">
        <f t="shared" si="21"/>
        <v>0</v>
      </c>
      <c r="H375" s="140"/>
      <c r="I375" s="140">
        <f t="shared" si="23"/>
        <v>0</v>
      </c>
      <c r="J375" s="141">
        <f t="shared" si="24"/>
        <v>0</v>
      </c>
      <c r="K375" s="142"/>
    </row>
    <row r="376" spans="1:11" s="120" customFormat="1" ht="12.75">
      <c r="A376" s="137" t="s">
        <v>1181</v>
      </c>
      <c r="B376" s="138">
        <v>1402836</v>
      </c>
      <c r="C376" s="138" t="s">
        <v>1182</v>
      </c>
      <c r="D376" s="139"/>
      <c r="E376" s="231">
        <v>5486</v>
      </c>
      <c r="F376" s="232">
        <v>1370194</v>
      </c>
      <c r="G376" s="141">
        <f t="shared" si="21"/>
        <v>1245630.909090909</v>
      </c>
      <c r="H376" s="140"/>
      <c r="I376" s="140">
        <f t="shared" si="23"/>
        <v>0</v>
      </c>
      <c r="J376" s="141">
        <f t="shared" si="24"/>
        <v>0</v>
      </c>
      <c r="K376" s="142">
        <f aca="true" t="shared" si="27" ref="K376:K397">J376/G376*100</f>
        <v>0</v>
      </c>
    </row>
    <row r="377" spans="1:11" s="120" customFormat="1" ht="12.75">
      <c r="A377" s="137" t="s">
        <v>1181</v>
      </c>
      <c r="B377" s="138">
        <v>1402835</v>
      </c>
      <c r="C377" s="138" t="s">
        <v>1183</v>
      </c>
      <c r="D377" s="139"/>
      <c r="E377" s="231">
        <v>14796</v>
      </c>
      <c r="F377" s="232">
        <v>2985315</v>
      </c>
      <c r="G377" s="141">
        <f t="shared" si="21"/>
        <v>2713922.727272727</v>
      </c>
      <c r="H377" s="140"/>
      <c r="I377" s="140">
        <f t="shared" si="23"/>
        <v>0</v>
      </c>
      <c r="J377" s="141">
        <f t="shared" si="24"/>
        <v>0</v>
      </c>
      <c r="K377" s="142">
        <f t="shared" si="27"/>
        <v>0</v>
      </c>
    </row>
    <row r="378" spans="1:11" s="120" customFormat="1" ht="12.75">
      <c r="A378" s="137" t="s">
        <v>1181</v>
      </c>
      <c r="B378" s="138">
        <v>1402143</v>
      </c>
      <c r="C378" s="138" t="s">
        <v>1184</v>
      </c>
      <c r="D378" s="139"/>
      <c r="E378" s="231">
        <v>1260</v>
      </c>
      <c r="F378" s="232">
        <v>213848</v>
      </c>
      <c r="G378" s="141">
        <f t="shared" si="21"/>
        <v>194407.2727272727</v>
      </c>
      <c r="H378" s="140"/>
      <c r="I378" s="140">
        <f t="shared" si="23"/>
        <v>0</v>
      </c>
      <c r="J378" s="141">
        <f t="shared" si="24"/>
        <v>0</v>
      </c>
      <c r="K378" s="142">
        <f t="shared" si="27"/>
        <v>0</v>
      </c>
    </row>
    <row r="379" spans="1:11" s="120" customFormat="1" ht="12.75">
      <c r="A379" s="137" t="s">
        <v>1181</v>
      </c>
      <c r="B379" s="138">
        <v>1402142</v>
      </c>
      <c r="C379" s="138" t="s">
        <v>1185</v>
      </c>
      <c r="D379" s="139"/>
      <c r="E379" s="231">
        <v>2073</v>
      </c>
      <c r="F379" s="232">
        <v>269981</v>
      </c>
      <c r="G379" s="141">
        <f t="shared" si="21"/>
        <v>245437.2727272727</v>
      </c>
      <c r="H379" s="140"/>
      <c r="I379" s="140">
        <f t="shared" si="23"/>
        <v>0</v>
      </c>
      <c r="J379" s="141">
        <f t="shared" si="24"/>
        <v>0</v>
      </c>
      <c r="K379" s="142">
        <f t="shared" si="27"/>
        <v>0</v>
      </c>
    </row>
    <row r="380" spans="1:11" s="120" customFormat="1" ht="12.75">
      <c r="A380" s="137" t="s">
        <v>1181</v>
      </c>
      <c r="B380" s="138">
        <v>1402141</v>
      </c>
      <c r="C380" s="138" t="s">
        <v>1186</v>
      </c>
      <c r="D380" s="139">
        <v>57.4</v>
      </c>
      <c r="E380" s="231">
        <v>237</v>
      </c>
      <c r="F380" s="232">
        <v>60043</v>
      </c>
      <c r="G380" s="141">
        <f aca="true" t="shared" si="28" ref="G380:G443">F380/1.1</f>
        <v>54584.54545454545</v>
      </c>
      <c r="H380" s="140">
        <v>1000</v>
      </c>
      <c r="I380" s="140">
        <f t="shared" si="23"/>
        <v>57400</v>
      </c>
      <c r="J380" s="141">
        <f t="shared" si="24"/>
        <v>64288.00000000001</v>
      </c>
      <c r="K380" s="142">
        <f t="shared" si="27"/>
        <v>117.77692653598257</v>
      </c>
    </row>
    <row r="381" spans="1:11" s="120" customFormat="1" ht="12.75">
      <c r="A381" s="137" t="s">
        <v>1181</v>
      </c>
      <c r="B381" s="138">
        <v>1402140</v>
      </c>
      <c r="C381" s="138" t="s">
        <v>1187</v>
      </c>
      <c r="D381" s="139">
        <v>47.4</v>
      </c>
      <c r="E381" s="231">
        <v>1314</v>
      </c>
      <c r="F381" s="232">
        <v>239413</v>
      </c>
      <c r="G381" s="141">
        <f t="shared" si="28"/>
        <v>217648.1818181818</v>
      </c>
      <c r="H381" s="140">
        <v>2000</v>
      </c>
      <c r="I381" s="140">
        <f t="shared" si="23"/>
        <v>94800</v>
      </c>
      <c r="J381" s="141">
        <f t="shared" si="24"/>
        <v>106176.00000000001</v>
      </c>
      <c r="K381" s="142">
        <f t="shared" si="27"/>
        <v>48.78331586004103</v>
      </c>
    </row>
    <row r="382" spans="1:11" s="120" customFormat="1" ht="15.75" customHeight="1">
      <c r="A382" s="137" t="s">
        <v>1181</v>
      </c>
      <c r="B382" s="138">
        <v>1402857</v>
      </c>
      <c r="C382" s="138" t="s">
        <v>1188</v>
      </c>
      <c r="D382" s="139"/>
      <c r="E382" s="231">
        <v>959</v>
      </c>
      <c r="F382" s="232">
        <v>128361</v>
      </c>
      <c r="G382" s="141">
        <f t="shared" si="28"/>
        <v>116691.81818181818</v>
      </c>
      <c r="H382" s="140"/>
      <c r="I382" s="140">
        <f t="shared" si="23"/>
        <v>0</v>
      </c>
      <c r="J382" s="141">
        <f t="shared" si="24"/>
        <v>0</v>
      </c>
      <c r="K382" s="142">
        <f t="shared" si="27"/>
        <v>0</v>
      </c>
    </row>
    <row r="383" spans="1:11" s="120" customFormat="1" ht="12.75">
      <c r="A383" s="143" t="s">
        <v>1181</v>
      </c>
      <c r="B383" s="144">
        <v>1402858</v>
      </c>
      <c r="C383" s="144" t="s">
        <v>1189</v>
      </c>
      <c r="D383" s="139"/>
      <c r="E383" s="231">
        <v>20</v>
      </c>
      <c r="F383" s="232">
        <v>2682</v>
      </c>
      <c r="G383" s="141">
        <f t="shared" si="28"/>
        <v>2438.181818181818</v>
      </c>
      <c r="H383" s="140"/>
      <c r="I383" s="140">
        <f t="shared" si="23"/>
        <v>0</v>
      </c>
      <c r="J383" s="141">
        <f t="shared" si="24"/>
        <v>0</v>
      </c>
      <c r="K383" s="142">
        <f t="shared" si="27"/>
        <v>0</v>
      </c>
    </row>
    <row r="384" spans="1:11" s="120" customFormat="1" ht="12.75">
      <c r="A384" s="137" t="s">
        <v>1181</v>
      </c>
      <c r="B384" s="138">
        <v>1402854</v>
      </c>
      <c r="C384" s="138" t="s">
        <v>1190</v>
      </c>
      <c r="D384" s="139">
        <v>57.4</v>
      </c>
      <c r="E384" s="231">
        <v>2538</v>
      </c>
      <c r="F384" s="232">
        <v>429782</v>
      </c>
      <c r="G384" s="141">
        <f t="shared" si="28"/>
        <v>390710.90909090906</v>
      </c>
      <c r="H384" s="140">
        <v>6500</v>
      </c>
      <c r="I384" s="140">
        <f t="shared" si="23"/>
        <v>373100</v>
      </c>
      <c r="J384" s="141">
        <f t="shared" si="24"/>
        <v>417872.00000000006</v>
      </c>
      <c r="K384" s="142">
        <f t="shared" si="27"/>
        <v>106.95171040201778</v>
      </c>
    </row>
    <row r="385" spans="1:11" s="120" customFormat="1" ht="12.75">
      <c r="A385" s="137" t="s">
        <v>1181</v>
      </c>
      <c r="B385" s="138">
        <v>1402862</v>
      </c>
      <c r="C385" s="138" t="s">
        <v>1191</v>
      </c>
      <c r="D385" s="139">
        <v>47.4</v>
      </c>
      <c r="E385" s="231">
        <v>4777</v>
      </c>
      <c r="F385" s="232">
        <v>631209</v>
      </c>
      <c r="G385" s="141">
        <f t="shared" si="28"/>
        <v>573826.3636363636</v>
      </c>
      <c r="H385" s="140">
        <v>17000</v>
      </c>
      <c r="I385" s="140">
        <f t="shared" si="23"/>
        <v>805800</v>
      </c>
      <c r="J385" s="141">
        <f t="shared" si="24"/>
        <v>902496.0000000001</v>
      </c>
      <c r="K385" s="142">
        <f t="shared" si="27"/>
        <v>157.27684491190718</v>
      </c>
    </row>
    <row r="386" spans="1:11" s="120" customFormat="1" ht="12.75">
      <c r="A386" s="137" t="s">
        <v>1181</v>
      </c>
      <c r="B386" s="138">
        <v>1402736</v>
      </c>
      <c r="C386" s="138" t="s">
        <v>1192</v>
      </c>
      <c r="D386" s="139"/>
      <c r="E386" s="231">
        <v>14552</v>
      </c>
      <c r="F386" s="232">
        <v>4053344</v>
      </c>
      <c r="G386" s="141">
        <f t="shared" si="28"/>
        <v>3684858.1818181816</v>
      </c>
      <c r="H386" s="140"/>
      <c r="I386" s="140">
        <f t="shared" si="23"/>
        <v>0</v>
      </c>
      <c r="J386" s="141">
        <f t="shared" si="24"/>
        <v>0</v>
      </c>
      <c r="K386" s="142">
        <f t="shared" si="27"/>
        <v>0</v>
      </c>
    </row>
    <row r="387" spans="1:11" s="120" customFormat="1" ht="12.75">
      <c r="A387" s="137" t="s">
        <v>1181</v>
      </c>
      <c r="B387" s="138">
        <v>1402735</v>
      </c>
      <c r="C387" s="138" t="s">
        <v>1193</v>
      </c>
      <c r="D387" s="139"/>
      <c r="E387" s="231">
        <v>40003</v>
      </c>
      <c r="F387" s="232">
        <v>8912420</v>
      </c>
      <c r="G387" s="141">
        <f t="shared" si="28"/>
        <v>8102199.999999999</v>
      </c>
      <c r="H387" s="140"/>
      <c r="I387" s="140">
        <f t="shared" si="23"/>
        <v>0</v>
      </c>
      <c r="J387" s="141">
        <f t="shared" si="24"/>
        <v>0</v>
      </c>
      <c r="K387" s="142">
        <f t="shared" si="27"/>
        <v>0</v>
      </c>
    </row>
    <row r="388" spans="1:11" s="120" customFormat="1" ht="12.75">
      <c r="A388" s="137" t="s">
        <v>1181</v>
      </c>
      <c r="B388" s="138">
        <v>1402866</v>
      </c>
      <c r="C388" s="138" t="s">
        <v>1194</v>
      </c>
      <c r="D388" s="139"/>
      <c r="E388" s="231">
        <v>11321</v>
      </c>
      <c r="F388" s="232">
        <v>1821076</v>
      </c>
      <c r="G388" s="141">
        <f t="shared" si="28"/>
        <v>1655523.6363636362</v>
      </c>
      <c r="H388" s="140"/>
      <c r="I388" s="140">
        <f t="shared" si="23"/>
        <v>0</v>
      </c>
      <c r="J388" s="141">
        <f t="shared" si="24"/>
        <v>0</v>
      </c>
      <c r="K388" s="142">
        <f t="shared" si="27"/>
        <v>0</v>
      </c>
    </row>
    <row r="389" spans="1:11" s="120" customFormat="1" ht="12.75">
      <c r="A389" s="137" t="s">
        <v>1181</v>
      </c>
      <c r="B389" s="138">
        <v>1402865</v>
      </c>
      <c r="C389" s="138" t="s">
        <v>1195</v>
      </c>
      <c r="D389" s="139"/>
      <c r="E389" s="231">
        <v>37931</v>
      </c>
      <c r="F389" s="232">
        <v>4840249</v>
      </c>
      <c r="G389" s="141">
        <f t="shared" si="28"/>
        <v>4400226.363636363</v>
      </c>
      <c r="H389" s="140"/>
      <c r="I389" s="140">
        <f t="shared" si="23"/>
        <v>0</v>
      </c>
      <c r="J389" s="141">
        <f t="shared" si="24"/>
        <v>0</v>
      </c>
      <c r="K389" s="142">
        <f t="shared" si="27"/>
        <v>0</v>
      </c>
    </row>
    <row r="390" spans="1:11" s="120" customFormat="1" ht="12.75">
      <c r="A390" s="137" t="s">
        <v>1181</v>
      </c>
      <c r="B390" s="138">
        <v>1402147</v>
      </c>
      <c r="C390" s="138" t="s">
        <v>1196</v>
      </c>
      <c r="D390" s="139">
        <v>57.4</v>
      </c>
      <c r="E390" s="231">
        <v>722</v>
      </c>
      <c r="F390" s="232">
        <v>96133</v>
      </c>
      <c r="G390" s="141">
        <f t="shared" si="28"/>
        <v>87393.63636363635</v>
      </c>
      <c r="H390" s="140">
        <v>3000</v>
      </c>
      <c r="I390" s="140">
        <f t="shared" si="23"/>
        <v>172200</v>
      </c>
      <c r="J390" s="141">
        <f t="shared" si="24"/>
        <v>192864.00000000003</v>
      </c>
      <c r="K390" s="142">
        <f t="shared" si="27"/>
        <v>220.6842603476434</v>
      </c>
    </row>
    <row r="391" spans="1:11" s="120" customFormat="1" ht="12.75">
      <c r="A391" s="137" t="s">
        <v>1181</v>
      </c>
      <c r="B391" s="138">
        <v>1402146</v>
      </c>
      <c r="C391" s="138" t="s">
        <v>1197</v>
      </c>
      <c r="D391" s="139">
        <v>47.4</v>
      </c>
      <c r="E391" s="231">
        <v>1302</v>
      </c>
      <c r="F391" s="232">
        <v>142289</v>
      </c>
      <c r="G391" s="141">
        <f t="shared" si="28"/>
        <v>129353.63636363635</v>
      </c>
      <c r="H391" s="140">
        <v>12000</v>
      </c>
      <c r="I391" s="140">
        <f t="shared" si="23"/>
        <v>568800</v>
      </c>
      <c r="J391" s="141">
        <f t="shared" si="24"/>
        <v>637056.0000000001</v>
      </c>
      <c r="K391" s="142">
        <f t="shared" si="27"/>
        <v>492.4917597284401</v>
      </c>
    </row>
    <row r="392" spans="1:11" s="120" customFormat="1" ht="12.75">
      <c r="A392" s="137" t="s">
        <v>1181</v>
      </c>
      <c r="B392" s="138">
        <v>1402833</v>
      </c>
      <c r="C392" s="138" t="s">
        <v>1198</v>
      </c>
      <c r="D392" s="139">
        <v>86.1</v>
      </c>
      <c r="E392" s="231">
        <v>437</v>
      </c>
      <c r="F392" s="232">
        <v>81784</v>
      </c>
      <c r="G392" s="141">
        <f t="shared" si="28"/>
        <v>74349.0909090909</v>
      </c>
      <c r="H392" s="140">
        <v>9000</v>
      </c>
      <c r="I392" s="140">
        <f t="shared" si="23"/>
        <v>774900</v>
      </c>
      <c r="J392" s="141">
        <f t="shared" si="24"/>
        <v>867888.0000000001</v>
      </c>
      <c r="K392" s="142">
        <f t="shared" si="27"/>
        <v>1167.3148782157882</v>
      </c>
    </row>
    <row r="393" spans="1:11" s="120" customFormat="1" ht="12.75">
      <c r="A393" s="137" t="s">
        <v>1181</v>
      </c>
      <c r="B393" s="138">
        <v>1402956</v>
      </c>
      <c r="C393" s="138" t="s">
        <v>1199</v>
      </c>
      <c r="D393" s="139">
        <v>71.1</v>
      </c>
      <c r="E393" s="231">
        <v>1301</v>
      </c>
      <c r="F393" s="232">
        <v>199330</v>
      </c>
      <c r="G393" s="141">
        <f t="shared" si="28"/>
        <v>181209.09090909088</v>
      </c>
      <c r="H393" s="140">
        <v>25000</v>
      </c>
      <c r="I393" s="140">
        <f t="shared" si="23"/>
        <v>1777499.9999999998</v>
      </c>
      <c r="J393" s="141">
        <f t="shared" si="24"/>
        <v>1990800</v>
      </c>
      <c r="K393" s="142">
        <f t="shared" si="27"/>
        <v>1098.6203782671953</v>
      </c>
    </row>
    <row r="394" spans="1:11" s="120" customFormat="1" ht="12.75">
      <c r="A394" s="137" t="s">
        <v>1181</v>
      </c>
      <c r="B394" s="138">
        <v>1402853</v>
      </c>
      <c r="C394" s="138" t="s">
        <v>1200</v>
      </c>
      <c r="D394" s="139">
        <v>86.1</v>
      </c>
      <c r="E394" s="231">
        <v>165</v>
      </c>
      <c r="F394" s="232">
        <v>31086</v>
      </c>
      <c r="G394" s="141">
        <f t="shared" si="28"/>
        <v>28259.999999999996</v>
      </c>
      <c r="H394" s="140">
        <v>5000</v>
      </c>
      <c r="I394" s="140">
        <f t="shared" si="23"/>
        <v>430500</v>
      </c>
      <c r="J394" s="141">
        <f t="shared" si="24"/>
        <v>482160.00000000006</v>
      </c>
      <c r="K394" s="142">
        <f t="shared" si="27"/>
        <v>1706.1571125265398</v>
      </c>
    </row>
    <row r="395" spans="1:11" s="120" customFormat="1" ht="12.75">
      <c r="A395" s="137" t="s">
        <v>1181</v>
      </c>
      <c r="B395" s="138">
        <v>1402852</v>
      </c>
      <c r="C395" s="138" t="s">
        <v>1201</v>
      </c>
      <c r="D395" s="139">
        <v>71.1</v>
      </c>
      <c r="E395" s="231">
        <v>531</v>
      </c>
      <c r="F395" s="232">
        <v>82730</v>
      </c>
      <c r="G395" s="141">
        <f t="shared" si="28"/>
        <v>75209.0909090909</v>
      </c>
      <c r="H395" s="140">
        <v>11000</v>
      </c>
      <c r="I395" s="140">
        <f t="shared" si="23"/>
        <v>782099.9999999999</v>
      </c>
      <c r="J395" s="141">
        <f t="shared" si="24"/>
        <v>875952</v>
      </c>
      <c r="K395" s="142">
        <f t="shared" si="27"/>
        <v>1164.688988275112</v>
      </c>
    </row>
    <row r="396" spans="1:11" s="120" customFormat="1" ht="12.75">
      <c r="A396" s="137" t="s">
        <v>1181</v>
      </c>
      <c r="B396" s="138">
        <v>1402001</v>
      </c>
      <c r="C396" s="138" t="s">
        <v>1202</v>
      </c>
      <c r="D396" s="139">
        <v>57.4</v>
      </c>
      <c r="E396" s="231">
        <v>182</v>
      </c>
      <c r="F396" s="232">
        <v>22140</v>
      </c>
      <c r="G396" s="141">
        <f t="shared" si="28"/>
        <v>20127.272727272724</v>
      </c>
      <c r="H396" s="140">
        <v>1500</v>
      </c>
      <c r="I396" s="140">
        <f t="shared" si="23"/>
        <v>86100</v>
      </c>
      <c r="J396" s="141">
        <f t="shared" si="24"/>
        <v>96432.00000000001</v>
      </c>
      <c r="K396" s="142">
        <f t="shared" si="27"/>
        <v>479.1111111111112</v>
      </c>
    </row>
    <row r="397" spans="1:11" s="120" customFormat="1" ht="12.75">
      <c r="A397" s="137" t="s">
        <v>1181</v>
      </c>
      <c r="B397" s="138">
        <v>1402000</v>
      </c>
      <c r="C397" s="138" t="s">
        <v>1203</v>
      </c>
      <c r="D397" s="139">
        <v>47.4</v>
      </c>
      <c r="E397" s="231">
        <v>478</v>
      </c>
      <c r="F397" s="232">
        <v>48344</v>
      </c>
      <c r="G397" s="141">
        <f t="shared" si="28"/>
        <v>43949.090909090904</v>
      </c>
      <c r="H397" s="140">
        <v>4000</v>
      </c>
      <c r="I397" s="140">
        <f t="shared" si="23"/>
        <v>189600</v>
      </c>
      <c r="J397" s="141">
        <f t="shared" si="24"/>
        <v>212352.00000000003</v>
      </c>
      <c r="K397" s="142">
        <f t="shared" si="27"/>
        <v>483.17722985272223</v>
      </c>
    </row>
    <row r="398" spans="1:11" s="120" customFormat="1" ht="12.75">
      <c r="A398" s="137" t="s">
        <v>1181</v>
      </c>
      <c r="B398" s="138">
        <v>1402877</v>
      </c>
      <c r="C398" s="138" t="s">
        <v>1204</v>
      </c>
      <c r="D398" s="139">
        <v>86.1</v>
      </c>
      <c r="E398" s="140"/>
      <c r="F398" s="141"/>
      <c r="G398" s="141">
        <f t="shared" si="28"/>
        <v>0</v>
      </c>
      <c r="H398" s="140">
        <v>5000</v>
      </c>
      <c r="I398" s="140">
        <f t="shared" si="23"/>
        <v>430500</v>
      </c>
      <c r="J398" s="141">
        <f t="shared" si="24"/>
        <v>482160.00000000006</v>
      </c>
      <c r="K398" s="142"/>
    </row>
    <row r="399" spans="1:11" s="120" customFormat="1" ht="12.75">
      <c r="A399" s="137" t="s">
        <v>1181</v>
      </c>
      <c r="B399" s="138">
        <v>1402878</v>
      </c>
      <c r="C399" s="138" t="s">
        <v>1205</v>
      </c>
      <c r="D399" s="139">
        <v>71.1</v>
      </c>
      <c r="E399" s="140"/>
      <c r="F399" s="141"/>
      <c r="G399" s="141">
        <f t="shared" si="28"/>
        <v>0</v>
      </c>
      <c r="H399" s="140">
        <v>18000</v>
      </c>
      <c r="I399" s="140">
        <f aca="true" t="shared" si="29" ref="I399:I462">D399*H399</f>
        <v>1279800</v>
      </c>
      <c r="J399" s="141">
        <f t="shared" si="24"/>
        <v>1433376.0000000002</v>
      </c>
      <c r="K399" s="142"/>
    </row>
    <row r="400" spans="1:11" s="120" customFormat="1" ht="12.75">
      <c r="A400" s="137"/>
      <c r="B400" s="138"/>
      <c r="C400" s="138"/>
      <c r="D400" s="139"/>
      <c r="E400" s="140"/>
      <c r="F400" s="140"/>
      <c r="G400" s="141">
        <f t="shared" si="28"/>
        <v>0</v>
      </c>
      <c r="H400" s="140"/>
      <c r="I400" s="140">
        <f t="shared" si="29"/>
        <v>0</v>
      </c>
      <c r="J400" s="141">
        <f aca="true" t="shared" si="30" ref="J400:J463">I400*1.12</f>
        <v>0</v>
      </c>
      <c r="K400" s="142"/>
    </row>
    <row r="401" spans="1:11" s="120" customFormat="1" ht="12.75">
      <c r="A401" s="137" t="s">
        <v>1206</v>
      </c>
      <c r="B401" s="138">
        <v>1402821</v>
      </c>
      <c r="C401" s="138" t="s">
        <v>1207</v>
      </c>
      <c r="D401" s="139">
        <v>322.5</v>
      </c>
      <c r="E401" s="231">
        <v>9304</v>
      </c>
      <c r="F401" s="232">
        <v>3607613</v>
      </c>
      <c r="G401" s="141">
        <f t="shared" si="28"/>
        <v>3279648.1818181816</v>
      </c>
      <c r="H401" s="140">
        <v>10500</v>
      </c>
      <c r="I401" s="140">
        <f t="shared" si="29"/>
        <v>3386250</v>
      </c>
      <c r="J401" s="141">
        <f t="shared" si="30"/>
        <v>3792600.0000000005</v>
      </c>
      <c r="K401" s="142">
        <f>J401/G401*100</f>
        <v>115.64045256517261</v>
      </c>
    </row>
    <row r="402" spans="1:11" s="120" customFormat="1" ht="12.75">
      <c r="A402" s="137"/>
      <c r="B402" s="138"/>
      <c r="C402" s="138"/>
      <c r="D402" s="139"/>
      <c r="E402" s="140"/>
      <c r="F402" s="141"/>
      <c r="G402" s="141">
        <f t="shared" si="28"/>
        <v>0</v>
      </c>
      <c r="H402" s="140"/>
      <c r="I402" s="140">
        <f t="shared" si="29"/>
        <v>0</v>
      </c>
      <c r="J402" s="141">
        <f t="shared" si="30"/>
        <v>0</v>
      </c>
      <c r="K402" s="142"/>
    </row>
    <row r="403" spans="1:11" s="120" customFormat="1" ht="12.75">
      <c r="A403" s="137" t="s">
        <v>1208</v>
      </c>
      <c r="B403" s="138">
        <v>1402481</v>
      </c>
      <c r="C403" s="138" t="s">
        <v>1209</v>
      </c>
      <c r="D403" s="139">
        <v>157.2</v>
      </c>
      <c r="E403" s="231">
        <v>16322</v>
      </c>
      <c r="F403" s="232">
        <v>3053815</v>
      </c>
      <c r="G403" s="141">
        <f t="shared" si="28"/>
        <v>2776195.454545454</v>
      </c>
      <c r="H403" s="140">
        <v>18000</v>
      </c>
      <c r="I403" s="140">
        <f t="shared" si="29"/>
        <v>2829600</v>
      </c>
      <c r="J403" s="141">
        <f t="shared" si="30"/>
        <v>3169152.0000000005</v>
      </c>
      <c r="K403" s="142">
        <f>J403/G403*100</f>
        <v>114.15449855344875</v>
      </c>
    </row>
    <row r="404" spans="1:11" s="120" customFormat="1" ht="12.75">
      <c r="A404" s="137"/>
      <c r="B404" s="138"/>
      <c r="C404" s="138"/>
      <c r="D404" s="139"/>
      <c r="E404" s="140"/>
      <c r="F404" s="140"/>
      <c r="G404" s="141">
        <f t="shared" si="28"/>
        <v>0</v>
      </c>
      <c r="H404" s="140"/>
      <c r="I404" s="140">
        <f t="shared" si="29"/>
        <v>0</v>
      </c>
      <c r="J404" s="141">
        <f t="shared" si="30"/>
        <v>0</v>
      </c>
      <c r="K404" s="142"/>
    </row>
    <row r="405" spans="1:11" s="120" customFormat="1" ht="12.75">
      <c r="A405" s="137" t="s">
        <v>1210</v>
      </c>
      <c r="B405" s="138">
        <v>1402721</v>
      </c>
      <c r="C405" s="138" t="s">
        <v>1211</v>
      </c>
      <c r="D405" s="139">
        <v>130.8</v>
      </c>
      <c r="E405" s="231">
        <v>248</v>
      </c>
      <c r="F405" s="232">
        <v>43598</v>
      </c>
      <c r="G405" s="141">
        <f t="shared" si="28"/>
        <v>39634.54545454545</v>
      </c>
      <c r="H405" s="140">
        <v>300</v>
      </c>
      <c r="I405" s="140">
        <f t="shared" si="29"/>
        <v>39240</v>
      </c>
      <c r="J405" s="141">
        <f t="shared" si="30"/>
        <v>43948.8</v>
      </c>
      <c r="K405" s="142">
        <f>J405/G405*100</f>
        <v>110.88508647185652</v>
      </c>
    </row>
    <row r="406" spans="1:11" s="120" customFormat="1" ht="12.75">
      <c r="A406" s="137" t="s">
        <v>1210</v>
      </c>
      <c r="B406" s="138">
        <v>1402703</v>
      </c>
      <c r="C406" s="138" t="s">
        <v>1212</v>
      </c>
      <c r="D406" s="139">
        <v>64.2</v>
      </c>
      <c r="E406" s="231">
        <v>6314</v>
      </c>
      <c r="F406" s="232">
        <v>489507</v>
      </c>
      <c r="G406" s="141">
        <f t="shared" si="28"/>
        <v>445006.3636363636</v>
      </c>
      <c r="H406" s="140">
        <v>7000</v>
      </c>
      <c r="I406" s="140">
        <f t="shared" si="29"/>
        <v>449400</v>
      </c>
      <c r="J406" s="141">
        <f t="shared" si="30"/>
        <v>503328.00000000006</v>
      </c>
      <c r="K406" s="142">
        <f>J406/G406*100</f>
        <v>113.10579828276207</v>
      </c>
    </row>
    <row r="407" spans="1:11" s="120" customFormat="1" ht="12.75">
      <c r="A407" s="137" t="s">
        <v>1210</v>
      </c>
      <c r="B407" s="138">
        <v>1402704</v>
      </c>
      <c r="C407" s="138" t="s">
        <v>1213</v>
      </c>
      <c r="D407" s="139">
        <v>145.3</v>
      </c>
      <c r="E407" s="231">
        <v>12951</v>
      </c>
      <c r="F407" s="232">
        <v>2443242</v>
      </c>
      <c r="G407" s="141">
        <f t="shared" si="28"/>
        <v>2221129.090909091</v>
      </c>
      <c r="H407" s="140">
        <v>14500</v>
      </c>
      <c r="I407" s="140">
        <f t="shared" si="29"/>
        <v>2106850</v>
      </c>
      <c r="J407" s="141">
        <f t="shared" si="30"/>
        <v>2359672</v>
      </c>
      <c r="K407" s="142">
        <f>J407/G407*100</f>
        <v>106.23749919164783</v>
      </c>
    </row>
    <row r="408" spans="1:11" s="120" customFormat="1" ht="12.75">
      <c r="A408" s="137" t="s">
        <v>1210</v>
      </c>
      <c r="B408" s="138">
        <v>1402120</v>
      </c>
      <c r="C408" s="138" t="s">
        <v>1214</v>
      </c>
      <c r="D408" s="139">
        <v>64.2</v>
      </c>
      <c r="E408" s="231">
        <v>1776</v>
      </c>
      <c r="F408" s="232">
        <v>140464</v>
      </c>
      <c r="G408" s="141">
        <f t="shared" si="28"/>
        <v>127694.54545454544</v>
      </c>
      <c r="H408" s="140">
        <v>2000</v>
      </c>
      <c r="I408" s="140">
        <f t="shared" si="29"/>
        <v>128400</v>
      </c>
      <c r="J408" s="141">
        <f t="shared" si="30"/>
        <v>143808</v>
      </c>
      <c r="K408" s="142">
        <f>J408/G408*100</f>
        <v>112.61874928807383</v>
      </c>
    </row>
    <row r="409" spans="1:11" s="120" customFormat="1" ht="12.75">
      <c r="A409" s="137" t="s">
        <v>1210</v>
      </c>
      <c r="B409" s="138">
        <v>1402121</v>
      </c>
      <c r="C409" s="138" t="s">
        <v>1215</v>
      </c>
      <c r="D409" s="139">
        <v>87.1</v>
      </c>
      <c r="E409" s="231">
        <v>320</v>
      </c>
      <c r="F409" s="232">
        <v>37146</v>
      </c>
      <c r="G409" s="141">
        <f t="shared" si="28"/>
        <v>33769.090909090904</v>
      </c>
      <c r="H409" s="140">
        <v>400</v>
      </c>
      <c r="I409" s="140">
        <f t="shared" si="29"/>
        <v>34840</v>
      </c>
      <c r="J409" s="141">
        <f t="shared" si="30"/>
        <v>39020.8</v>
      </c>
      <c r="K409" s="142">
        <f>J409/G409*100</f>
        <v>115.55182253809295</v>
      </c>
    </row>
    <row r="410" spans="1:11" s="120" customFormat="1" ht="12.75">
      <c r="A410" s="137"/>
      <c r="B410" s="138"/>
      <c r="C410" s="138"/>
      <c r="D410" s="139"/>
      <c r="E410" s="140"/>
      <c r="F410" s="140"/>
      <c r="G410" s="141">
        <f t="shared" si="28"/>
        <v>0</v>
      </c>
      <c r="H410" s="140"/>
      <c r="I410" s="140">
        <f t="shared" si="29"/>
        <v>0</v>
      </c>
      <c r="J410" s="141">
        <f t="shared" si="30"/>
        <v>0</v>
      </c>
      <c r="K410" s="142"/>
    </row>
    <row r="411" spans="1:11" s="120" customFormat="1" ht="12.75">
      <c r="A411" s="137" t="s">
        <v>1216</v>
      </c>
      <c r="B411" s="138">
        <v>1402250</v>
      </c>
      <c r="C411" s="138" t="s">
        <v>1217</v>
      </c>
      <c r="D411" s="139">
        <v>208</v>
      </c>
      <c r="E411" s="231">
        <v>20824</v>
      </c>
      <c r="F411" s="232">
        <v>5554132</v>
      </c>
      <c r="G411" s="141">
        <f t="shared" si="28"/>
        <v>5049210.909090908</v>
      </c>
      <c r="H411" s="140">
        <v>22000</v>
      </c>
      <c r="I411" s="140">
        <f t="shared" si="29"/>
        <v>4576000</v>
      </c>
      <c r="J411" s="141">
        <f t="shared" si="30"/>
        <v>5125120.000000001</v>
      </c>
      <c r="K411" s="142">
        <f>J411/G411*100</f>
        <v>101.50338522743073</v>
      </c>
    </row>
    <row r="412" spans="1:11" s="120" customFormat="1" ht="12.75">
      <c r="A412" s="137" t="s">
        <v>1216</v>
      </c>
      <c r="B412" s="138">
        <v>1402203</v>
      </c>
      <c r="C412" s="138" t="s">
        <v>1218</v>
      </c>
      <c r="D412" s="139">
        <v>206.6</v>
      </c>
      <c r="E412" s="231">
        <v>363</v>
      </c>
      <c r="F412" s="232">
        <v>97011</v>
      </c>
      <c r="G412" s="141">
        <f t="shared" si="28"/>
        <v>88191.81818181818</v>
      </c>
      <c r="H412" s="140">
        <v>600</v>
      </c>
      <c r="I412" s="140">
        <f t="shared" si="29"/>
        <v>123960</v>
      </c>
      <c r="J412" s="141">
        <f t="shared" si="30"/>
        <v>138835.2</v>
      </c>
      <c r="K412" s="142">
        <f>J412/G412*100</f>
        <v>157.42412716083746</v>
      </c>
    </row>
    <row r="413" spans="1:11" s="120" customFormat="1" ht="12.75">
      <c r="A413" s="137"/>
      <c r="B413" s="138"/>
      <c r="C413" s="138"/>
      <c r="D413" s="139"/>
      <c r="E413" s="140"/>
      <c r="F413" s="140"/>
      <c r="G413" s="141">
        <f t="shared" si="28"/>
        <v>0</v>
      </c>
      <c r="H413" s="140"/>
      <c r="I413" s="140">
        <f t="shared" si="29"/>
        <v>0</v>
      </c>
      <c r="J413" s="141">
        <f t="shared" si="30"/>
        <v>0</v>
      </c>
      <c r="K413" s="142"/>
    </row>
    <row r="414" spans="1:11" s="120" customFormat="1" ht="12.75">
      <c r="A414" s="137" t="s">
        <v>1219</v>
      </c>
      <c r="B414" s="138">
        <v>1103220</v>
      </c>
      <c r="C414" s="138" t="s">
        <v>1220</v>
      </c>
      <c r="D414" s="139">
        <v>124.4</v>
      </c>
      <c r="E414" s="231">
        <v>871</v>
      </c>
      <c r="F414" s="232">
        <v>125292</v>
      </c>
      <c r="G414" s="141">
        <f t="shared" si="28"/>
        <v>113901.81818181818</v>
      </c>
      <c r="H414" s="140">
        <v>1200</v>
      </c>
      <c r="I414" s="140">
        <f t="shared" si="29"/>
        <v>149280</v>
      </c>
      <c r="J414" s="141">
        <f t="shared" si="30"/>
        <v>167193.6</v>
      </c>
      <c r="K414" s="142">
        <f>J414/G414*100</f>
        <v>146.78747246432334</v>
      </c>
    </row>
    <row r="415" spans="1:11" s="120" customFormat="1" ht="12.75">
      <c r="A415" s="137" t="s">
        <v>1219</v>
      </c>
      <c r="B415" s="138">
        <v>1103222</v>
      </c>
      <c r="C415" s="138" t="s">
        <v>1221</v>
      </c>
      <c r="D415" s="139">
        <v>248.9</v>
      </c>
      <c r="E415" s="231">
        <v>503</v>
      </c>
      <c r="F415" s="232">
        <v>146196</v>
      </c>
      <c r="G415" s="141">
        <f t="shared" si="28"/>
        <v>132905.45454545453</v>
      </c>
      <c r="H415" s="140">
        <v>600</v>
      </c>
      <c r="I415" s="140">
        <f t="shared" si="29"/>
        <v>149340</v>
      </c>
      <c r="J415" s="141">
        <f t="shared" si="30"/>
        <v>167260.80000000002</v>
      </c>
      <c r="K415" s="142">
        <f>J415/G415*100</f>
        <v>125.84946236559142</v>
      </c>
    </row>
    <row r="416" spans="1:11" s="120" customFormat="1" ht="12.75">
      <c r="A416" s="137" t="s">
        <v>1219</v>
      </c>
      <c r="B416" s="138">
        <v>1103630</v>
      </c>
      <c r="C416" s="138" t="s">
        <v>380</v>
      </c>
      <c r="D416" s="139">
        <v>124.4</v>
      </c>
      <c r="E416" s="231">
        <v>714</v>
      </c>
      <c r="F416" s="232">
        <v>107805</v>
      </c>
      <c r="G416" s="141">
        <f t="shared" si="28"/>
        <v>98004.54545454544</v>
      </c>
      <c r="H416" s="140">
        <v>900</v>
      </c>
      <c r="I416" s="140">
        <f t="shared" si="29"/>
        <v>111960</v>
      </c>
      <c r="J416" s="141">
        <f t="shared" si="30"/>
        <v>125395.20000000001</v>
      </c>
      <c r="K416" s="142">
        <f>J416/G416*100</f>
        <v>127.94835118964801</v>
      </c>
    </row>
    <row r="417" spans="1:11" s="120" customFormat="1" ht="12.75">
      <c r="A417" s="137" t="s">
        <v>1219</v>
      </c>
      <c r="B417" s="138">
        <v>1103631</v>
      </c>
      <c r="C417" s="138" t="s">
        <v>381</v>
      </c>
      <c r="D417" s="139">
        <v>248.9</v>
      </c>
      <c r="E417" s="231">
        <v>581</v>
      </c>
      <c r="F417" s="232">
        <v>174516</v>
      </c>
      <c r="G417" s="141">
        <f t="shared" si="28"/>
        <v>158650.9090909091</v>
      </c>
      <c r="H417" s="140">
        <v>700</v>
      </c>
      <c r="I417" s="140">
        <f t="shared" si="29"/>
        <v>174230</v>
      </c>
      <c r="J417" s="141">
        <f t="shared" si="30"/>
        <v>195137.6</v>
      </c>
      <c r="K417" s="142">
        <f>J417/G417*100</f>
        <v>122.99809759563594</v>
      </c>
    </row>
    <row r="418" spans="1:11" s="120" customFormat="1" ht="12.75">
      <c r="A418" s="137" t="s">
        <v>1219</v>
      </c>
      <c r="B418" s="138">
        <v>1103632</v>
      </c>
      <c r="C418" s="138" t="s">
        <v>1222</v>
      </c>
      <c r="D418" s="139">
        <v>71.5</v>
      </c>
      <c r="E418" s="231">
        <v>38</v>
      </c>
      <c r="F418" s="232">
        <v>3320</v>
      </c>
      <c r="G418" s="141">
        <f t="shared" si="28"/>
        <v>3018.181818181818</v>
      </c>
      <c r="H418" s="140">
        <v>100</v>
      </c>
      <c r="I418" s="140">
        <f t="shared" si="29"/>
        <v>7150</v>
      </c>
      <c r="J418" s="141">
        <f t="shared" si="30"/>
        <v>8008.000000000001</v>
      </c>
      <c r="K418" s="142">
        <f>J418/G418*100</f>
        <v>265.32530120481937</v>
      </c>
    </row>
    <row r="419" spans="1:11" s="120" customFormat="1" ht="12.75">
      <c r="A419" s="137"/>
      <c r="B419" s="138"/>
      <c r="C419" s="138"/>
      <c r="D419" s="139"/>
      <c r="E419" s="140"/>
      <c r="F419" s="140"/>
      <c r="G419" s="141">
        <f t="shared" si="28"/>
        <v>0</v>
      </c>
      <c r="H419" s="140"/>
      <c r="I419" s="140">
        <f t="shared" si="29"/>
        <v>0</v>
      </c>
      <c r="J419" s="141">
        <f t="shared" si="30"/>
        <v>0</v>
      </c>
      <c r="K419" s="142"/>
    </row>
    <row r="420" spans="1:11" s="120" customFormat="1" ht="12.75">
      <c r="A420" s="137" t="s">
        <v>1223</v>
      </c>
      <c r="B420" s="138">
        <v>1103887</v>
      </c>
      <c r="C420" s="138" t="s">
        <v>207</v>
      </c>
      <c r="D420" s="139">
        <v>94</v>
      </c>
      <c r="E420" s="231">
        <v>1500</v>
      </c>
      <c r="F420" s="232">
        <v>218257</v>
      </c>
      <c r="G420" s="141">
        <f t="shared" si="28"/>
        <v>198415.45454545453</v>
      </c>
      <c r="H420" s="140">
        <v>1600</v>
      </c>
      <c r="I420" s="140">
        <f t="shared" si="29"/>
        <v>150400</v>
      </c>
      <c r="J420" s="141">
        <f t="shared" si="30"/>
        <v>168448.00000000003</v>
      </c>
      <c r="K420" s="142">
        <f aca="true" t="shared" si="31" ref="K420:K425">J420/G420*100</f>
        <v>84.89661270887076</v>
      </c>
    </row>
    <row r="421" spans="1:11" s="120" customFormat="1" ht="12.75">
      <c r="A421" s="137" t="s">
        <v>1223</v>
      </c>
      <c r="B421" s="138">
        <v>1103888</v>
      </c>
      <c r="C421" s="138" t="s">
        <v>208</v>
      </c>
      <c r="D421" s="139">
        <v>187.9</v>
      </c>
      <c r="E421" s="231">
        <v>4758</v>
      </c>
      <c r="F421" s="232">
        <v>1393616</v>
      </c>
      <c r="G421" s="141">
        <f t="shared" si="28"/>
        <v>1266923.6363636362</v>
      </c>
      <c r="H421" s="140">
        <v>5000</v>
      </c>
      <c r="I421" s="140">
        <f t="shared" si="29"/>
        <v>939500</v>
      </c>
      <c r="J421" s="141">
        <f t="shared" si="30"/>
        <v>1052240</v>
      </c>
      <c r="K421" s="142">
        <f t="shared" si="31"/>
        <v>83.05472956682472</v>
      </c>
    </row>
    <row r="422" spans="1:11" s="120" customFormat="1" ht="12.75">
      <c r="A422" s="137" t="s">
        <v>1223</v>
      </c>
      <c r="B422" s="138">
        <v>1103571</v>
      </c>
      <c r="C422" s="138" t="s">
        <v>6</v>
      </c>
      <c r="D422" s="139">
        <v>94</v>
      </c>
      <c r="E422" s="231">
        <v>10592</v>
      </c>
      <c r="F422" s="232">
        <v>1496577</v>
      </c>
      <c r="G422" s="141">
        <f t="shared" si="28"/>
        <v>1360524.5454545454</v>
      </c>
      <c r="H422" s="140">
        <v>10000</v>
      </c>
      <c r="I422" s="140">
        <f t="shared" si="29"/>
        <v>940000</v>
      </c>
      <c r="J422" s="141">
        <f t="shared" si="30"/>
        <v>1052800</v>
      </c>
      <c r="K422" s="142">
        <f t="shared" si="31"/>
        <v>77.38191887219969</v>
      </c>
    </row>
    <row r="423" spans="1:11" s="120" customFormat="1" ht="12.75">
      <c r="A423" s="137" t="s">
        <v>1223</v>
      </c>
      <c r="B423" s="138">
        <v>1103572</v>
      </c>
      <c r="C423" s="138" t="s">
        <v>7</v>
      </c>
      <c r="D423" s="139">
        <v>187.9</v>
      </c>
      <c r="E423" s="231">
        <v>69424</v>
      </c>
      <c r="F423" s="232">
        <v>18607238</v>
      </c>
      <c r="G423" s="141">
        <f t="shared" si="28"/>
        <v>16915670.909090906</v>
      </c>
      <c r="H423" s="140">
        <v>64000</v>
      </c>
      <c r="I423" s="140">
        <f t="shared" si="29"/>
        <v>12025600</v>
      </c>
      <c r="J423" s="141">
        <f t="shared" si="30"/>
        <v>13468672.000000002</v>
      </c>
      <c r="K423" s="142">
        <f t="shared" si="31"/>
        <v>79.62245229517677</v>
      </c>
    </row>
    <row r="424" spans="1:11" s="120" customFormat="1" ht="12.75">
      <c r="A424" s="137" t="s">
        <v>1223</v>
      </c>
      <c r="B424" s="138">
        <v>1103176</v>
      </c>
      <c r="C424" s="138" t="s">
        <v>1224</v>
      </c>
      <c r="D424" s="139">
        <v>281.9</v>
      </c>
      <c r="E424" s="231">
        <v>48388</v>
      </c>
      <c r="F424" s="232">
        <f>21162804+79269</f>
        <v>21242073</v>
      </c>
      <c r="G424" s="141">
        <f t="shared" si="28"/>
        <v>19310975.454545453</v>
      </c>
      <c r="H424" s="140">
        <v>48000</v>
      </c>
      <c r="I424" s="140">
        <f t="shared" si="29"/>
        <v>13531199.999999998</v>
      </c>
      <c r="J424" s="141">
        <f t="shared" si="30"/>
        <v>15154944</v>
      </c>
      <c r="K424" s="142">
        <f t="shared" si="31"/>
        <v>78.47839709429489</v>
      </c>
    </row>
    <row r="425" spans="1:11" s="120" customFormat="1" ht="12.75">
      <c r="A425" s="137" t="s">
        <v>1223</v>
      </c>
      <c r="B425" s="138">
        <v>1103178</v>
      </c>
      <c r="C425" s="138" t="s">
        <v>1225</v>
      </c>
      <c r="D425" s="139">
        <v>141</v>
      </c>
      <c r="E425" s="231">
        <v>11692</v>
      </c>
      <c r="F425" s="232">
        <f>2576199+4061</f>
        <v>2580260</v>
      </c>
      <c r="G425" s="141">
        <f t="shared" si="28"/>
        <v>2345690.9090909087</v>
      </c>
      <c r="H425" s="140">
        <v>12500</v>
      </c>
      <c r="I425" s="140">
        <f t="shared" si="29"/>
        <v>1762500</v>
      </c>
      <c r="J425" s="141">
        <f t="shared" si="30"/>
        <v>1974000.0000000002</v>
      </c>
      <c r="K425" s="142">
        <f t="shared" si="31"/>
        <v>84.15431003077212</v>
      </c>
    </row>
    <row r="426" spans="1:11" s="120" customFormat="1" ht="12.75">
      <c r="A426" s="137" t="s">
        <v>1223</v>
      </c>
      <c r="B426" s="138">
        <v>1103204</v>
      </c>
      <c r="C426" s="138" t="s">
        <v>1226</v>
      </c>
      <c r="D426" s="139">
        <v>64.3</v>
      </c>
      <c r="E426" s="140"/>
      <c r="F426" s="141"/>
      <c r="G426" s="141">
        <f t="shared" si="28"/>
        <v>0</v>
      </c>
      <c r="H426" s="140">
        <v>1000</v>
      </c>
      <c r="I426" s="140">
        <f t="shared" si="29"/>
        <v>64300</v>
      </c>
      <c r="J426" s="141">
        <f t="shared" si="30"/>
        <v>72016</v>
      </c>
      <c r="K426" s="142"/>
    </row>
    <row r="427" spans="1:11" s="120" customFormat="1" ht="12.75">
      <c r="A427" s="137" t="s">
        <v>1223</v>
      </c>
      <c r="B427" s="138">
        <v>1103578</v>
      </c>
      <c r="C427" s="138" t="s">
        <v>1227</v>
      </c>
      <c r="D427" s="139">
        <v>141</v>
      </c>
      <c r="E427" s="140"/>
      <c r="F427" s="141"/>
      <c r="G427" s="141">
        <f t="shared" si="28"/>
        <v>0</v>
      </c>
      <c r="H427" s="140">
        <v>2000</v>
      </c>
      <c r="I427" s="140">
        <f t="shared" si="29"/>
        <v>282000</v>
      </c>
      <c r="J427" s="141">
        <f t="shared" si="30"/>
        <v>315840.00000000006</v>
      </c>
      <c r="K427" s="142"/>
    </row>
    <row r="428" spans="1:11" s="120" customFormat="1" ht="12.75">
      <c r="A428" s="137" t="s">
        <v>1223</v>
      </c>
      <c r="B428" s="138">
        <v>1103579</v>
      </c>
      <c r="C428" s="138" t="s">
        <v>1228</v>
      </c>
      <c r="D428" s="139">
        <v>281.9</v>
      </c>
      <c r="E428" s="140"/>
      <c r="F428" s="141"/>
      <c r="G428" s="141">
        <f t="shared" si="28"/>
        <v>0</v>
      </c>
      <c r="H428" s="140">
        <v>7000</v>
      </c>
      <c r="I428" s="140">
        <f t="shared" si="29"/>
        <v>1973299.9999999998</v>
      </c>
      <c r="J428" s="141">
        <f t="shared" si="30"/>
        <v>2210096</v>
      </c>
      <c r="K428" s="142"/>
    </row>
    <row r="429" spans="1:11" s="120" customFormat="1" ht="12.75">
      <c r="A429" s="137"/>
      <c r="B429" s="138"/>
      <c r="C429" s="138"/>
      <c r="D429" s="139"/>
      <c r="E429" s="140"/>
      <c r="F429" s="140"/>
      <c r="G429" s="141">
        <f t="shared" si="28"/>
        <v>0</v>
      </c>
      <c r="H429" s="140"/>
      <c r="I429" s="140">
        <f t="shared" si="29"/>
        <v>0</v>
      </c>
      <c r="J429" s="141">
        <f t="shared" si="30"/>
        <v>0</v>
      </c>
      <c r="K429" s="142"/>
    </row>
    <row r="430" spans="1:11" s="120" customFormat="1" ht="12.75">
      <c r="A430" s="137" t="s">
        <v>1229</v>
      </c>
      <c r="B430" s="138">
        <v>1103565</v>
      </c>
      <c r="C430" s="138" t="s">
        <v>1230</v>
      </c>
      <c r="D430" s="139">
        <v>98.2</v>
      </c>
      <c r="E430" s="231">
        <v>288</v>
      </c>
      <c r="F430" s="232">
        <v>44041</v>
      </c>
      <c r="G430" s="141">
        <f t="shared" si="28"/>
        <v>40037.27272727272</v>
      </c>
      <c r="H430" s="140">
        <v>350</v>
      </c>
      <c r="I430" s="140">
        <f t="shared" si="29"/>
        <v>34370</v>
      </c>
      <c r="J430" s="141">
        <f t="shared" si="30"/>
        <v>38494.4</v>
      </c>
      <c r="K430" s="142">
        <f>J430/G430*100</f>
        <v>96.14640902795125</v>
      </c>
    </row>
    <row r="431" spans="1:11" s="120" customFormat="1" ht="12.75">
      <c r="A431" s="137" t="s">
        <v>1229</v>
      </c>
      <c r="B431" s="138">
        <v>1103566</v>
      </c>
      <c r="C431" s="138" t="s">
        <v>1231</v>
      </c>
      <c r="D431" s="139">
        <v>201.6</v>
      </c>
      <c r="E431" s="231">
        <v>2458</v>
      </c>
      <c r="F431" s="232">
        <v>753746</v>
      </c>
      <c r="G431" s="141">
        <f t="shared" si="28"/>
        <v>685223.6363636364</v>
      </c>
      <c r="H431" s="140">
        <v>2000</v>
      </c>
      <c r="I431" s="140">
        <f t="shared" si="29"/>
        <v>403200</v>
      </c>
      <c r="J431" s="141">
        <f t="shared" si="30"/>
        <v>451584.00000000006</v>
      </c>
      <c r="K431" s="142">
        <f>J431/G431*100</f>
        <v>65.90315570497224</v>
      </c>
    </row>
    <row r="432" spans="1:11" s="120" customFormat="1" ht="12.75">
      <c r="A432" s="137" t="s">
        <v>1229</v>
      </c>
      <c r="B432" s="138">
        <v>1103567</v>
      </c>
      <c r="C432" s="138" t="s">
        <v>1232</v>
      </c>
      <c r="D432" s="139">
        <v>147.3</v>
      </c>
      <c r="E432" s="231">
        <v>3795</v>
      </c>
      <c r="F432" s="232">
        <v>855007</v>
      </c>
      <c r="G432" s="141">
        <f t="shared" si="28"/>
        <v>777279.0909090908</v>
      </c>
      <c r="H432" s="140">
        <v>4200</v>
      </c>
      <c r="I432" s="140">
        <f t="shared" si="29"/>
        <v>618660</v>
      </c>
      <c r="J432" s="141">
        <f t="shared" si="30"/>
        <v>692899.2000000001</v>
      </c>
      <c r="K432" s="142">
        <f>J432/G432*100</f>
        <v>89.14419648026275</v>
      </c>
    </row>
    <row r="433" spans="1:11" s="120" customFormat="1" ht="12.75">
      <c r="A433" s="137" t="s">
        <v>1229</v>
      </c>
      <c r="B433" s="138">
        <v>1103568</v>
      </c>
      <c r="C433" s="138" t="s">
        <v>1233</v>
      </c>
      <c r="D433" s="139">
        <v>302.4</v>
      </c>
      <c r="E433" s="231">
        <v>15037</v>
      </c>
      <c r="F433" s="232">
        <v>6546671</v>
      </c>
      <c r="G433" s="141">
        <f t="shared" si="28"/>
        <v>5951519.090909091</v>
      </c>
      <c r="H433" s="140">
        <v>18000</v>
      </c>
      <c r="I433" s="140">
        <f t="shared" si="29"/>
        <v>5443200</v>
      </c>
      <c r="J433" s="141">
        <f t="shared" si="30"/>
        <v>6096384.000000001</v>
      </c>
      <c r="K433" s="142">
        <f>J433/G433*100</f>
        <v>102.43408291023026</v>
      </c>
    </row>
    <row r="434" spans="1:11" s="120" customFormat="1" ht="12.75">
      <c r="A434" s="137" t="s">
        <v>1229</v>
      </c>
      <c r="B434" s="138">
        <v>1103550</v>
      </c>
      <c r="C434" s="138" t="s">
        <v>1234</v>
      </c>
      <c r="D434" s="139">
        <v>83.5</v>
      </c>
      <c r="E434" s="140"/>
      <c r="F434" s="140"/>
      <c r="G434" s="141">
        <f t="shared" si="28"/>
        <v>0</v>
      </c>
      <c r="H434" s="140">
        <v>200</v>
      </c>
      <c r="I434" s="140">
        <f t="shared" si="29"/>
        <v>16700</v>
      </c>
      <c r="J434" s="141">
        <f t="shared" si="30"/>
        <v>18704</v>
      </c>
      <c r="K434" s="142"/>
    </row>
    <row r="435" spans="1:11" s="120" customFormat="1" ht="12.75">
      <c r="A435" s="137" t="s">
        <v>1229</v>
      </c>
      <c r="B435" s="138">
        <v>1103551</v>
      </c>
      <c r="C435" s="138" t="s">
        <v>1235</v>
      </c>
      <c r="D435" s="139">
        <v>302.4</v>
      </c>
      <c r="E435" s="140"/>
      <c r="F435" s="140"/>
      <c r="G435" s="141">
        <f t="shared" si="28"/>
        <v>0</v>
      </c>
      <c r="H435" s="140">
        <v>400</v>
      </c>
      <c r="I435" s="140">
        <f t="shared" si="29"/>
        <v>120959.99999999999</v>
      </c>
      <c r="J435" s="141">
        <f t="shared" si="30"/>
        <v>135475.19999999998</v>
      </c>
      <c r="K435" s="142"/>
    </row>
    <row r="436" spans="1:11" s="120" customFormat="1" ht="12.75">
      <c r="A436" s="137" t="s">
        <v>1229</v>
      </c>
      <c r="B436" s="138">
        <v>1103867</v>
      </c>
      <c r="C436" s="138" t="s">
        <v>1236</v>
      </c>
      <c r="D436" s="139">
        <v>55.7</v>
      </c>
      <c r="E436" s="140"/>
      <c r="F436" s="140"/>
      <c r="G436" s="141">
        <f t="shared" si="28"/>
        <v>0</v>
      </c>
      <c r="H436" s="140">
        <v>300</v>
      </c>
      <c r="I436" s="140">
        <f t="shared" si="29"/>
        <v>16710</v>
      </c>
      <c r="J436" s="141">
        <f t="shared" si="30"/>
        <v>18715.2</v>
      </c>
      <c r="K436" s="142"/>
    </row>
    <row r="437" spans="1:11" s="120" customFormat="1" ht="12.75">
      <c r="A437" s="137" t="s">
        <v>1229</v>
      </c>
      <c r="B437" s="138">
        <v>1103865</v>
      </c>
      <c r="C437" s="138" t="s">
        <v>1237</v>
      </c>
      <c r="D437" s="139">
        <v>201.6</v>
      </c>
      <c r="E437" s="140"/>
      <c r="F437" s="140"/>
      <c r="G437" s="141">
        <f t="shared" si="28"/>
        <v>0</v>
      </c>
      <c r="H437" s="140">
        <v>600</v>
      </c>
      <c r="I437" s="140">
        <f t="shared" si="29"/>
        <v>120960</v>
      </c>
      <c r="J437" s="141">
        <f t="shared" si="30"/>
        <v>135475.2</v>
      </c>
      <c r="K437" s="142"/>
    </row>
    <row r="438" spans="1:11" s="120" customFormat="1" ht="12.75">
      <c r="A438" s="137"/>
      <c r="B438" s="138"/>
      <c r="C438" s="138"/>
      <c r="D438" s="139"/>
      <c r="E438" s="140"/>
      <c r="F438" s="140"/>
      <c r="G438" s="141">
        <f t="shared" si="28"/>
        <v>0</v>
      </c>
      <c r="H438" s="140"/>
      <c r="I438" s="140">
        <f t="shared" si="29"/>
        <v>0</v>
      </c>
      <c r="J438" s="141">
        <f t="shared" si="30"/>
        <v>0</v>
      </c>
      <c r="K438" s="142"/>
    </row>
    <row r="439" spans="1:11" s="120" customFormat="1" ht="12.75">
      <c r="A439" s="137" t="s">
        <v>1238</v>
      </c>
      <c r="B439" s="138">
        <v>1103915</v>
      </c>
      <c r="C439" s="138" t="s">
        <v>219</v>
      </c>
      <c r="D439" s="139">
        <v>600.3</v>
      </c>
      <c r="E439" s="231">
        <v>3012</v>
      </c>
      <c r="F439" s="232">
        <v>2104871</v>
      </c>
      <c r="G439" s="141">
        <f t="shared" si="28"/>
        <v>1913519.0909090908</v>
      </c>
      <c r="H439" s="140">
        <v>3400</v>
      </c>
      <c r="I439" s="140">
        <f t="shared" si="29"/>
        <v>2041019.9999999998</v>
      </c>
      <c r="J439" s="141">
        <f t="shared" si="30"/>
        <v>2285942.4</v>
      </c>
      <c r="K439" s="142">
        <f>J439/G439*100</f>
        <v>119.46274332251241</v>
      </c>
    </row>
    <row r="440" spans="1:11" s="120" customFormat="1" ht="12.75">
      <c r="A440" s="137" t="s">
        <v>1238</v>
      </c>
      <c r="B440" s="138">
        <v>1103916</v>
      </c>
      <c r="C440" s="138" t="s">
        <v>220</v>
      </c>
      <c r="D440" s="139">
        <v>466.2</v>
      </c>
      <c r="E440" s="231">
        <v>5595</v>
      </c>
      <c r="F440" s="232">
        <v>3010536</v>
      </c>
      <c r="G440" s="141">
        <f t="shared" si="28"/>
        <v>2736850.9090909087</v>
      </c>
      <c r="H440" s="140">
        <v>6500</v>
      </c>
      <c r="I440" s="140">
        <f t="shared" si="29"/>
        <v>3030300</v>
      </c>
      <c r="J440" s="141">
        <f t="shared" si="30"/>
        <v>3393936.0000000005</v>
      </c>
      <c r="K440" s="142">
        <f>J440/G440*100</f>
        <v>124.00880109056996</v>
      </c>
    </row>
    <row r="441" spans="1:11" s="120" customFormat="1" ht="12.75">
      <c r="A441" s="137" t="s">
        <v>1238</v>
      </c>
      <c r="B441" s="138">
        <v>1103935</v>
      </c>
      <c r="C441" s="138" t="s">
        <v>1239</v>
      </c>
      <c r="D441" s="139">
        <v>211.5</v>
      </c>
      <c r="E441" s="140"/>
      <c r="F441" s="141"/>
      <c r="G441" s="141">
        <f t="shared" si="28"/>
        <v>0</v>
      </c>
      <c r="H441" s="140">
        <v>100</v>
      </c>
      <c r="I441" s="140">
        <f t="shared" si="29"/>
        <v>21150</v>
      </c>
      <c r="J441" s="141">
        <f t="shared" si="30"/>
        <v>23688.000000000004</v>
      </c>
      <c r="K441" s="142"/>
    </row>
    <row r="442" spans="1:11" s="120" customFormat="1" ht="12.75">
      <c r="A442" s="137" t="s">
        <v>1238</v>
      </c>
      <c r="B442" s="138">
        <v>1103929</v>
      </c>
      <c r="C442" s="138" t="s">
        <v>1240</v>
      </c>
      <c r="D442" s="139">
        <v>296.2</v>
      </c>
      <c r="E442" s="140"/>
      <c r="F442" s="141"/>
      <c r="G442" s="141">
        <f t="shared" si="28"/>
        <v>0</v>
      </c>
      <c r="H442" s="140">
        <v>100</v>
      </c>
      <c r="I442" s="140">
        <f t="shared" si="29"/>
        <v>29620</v>
      </c>
      <c r="J442" s="141">
        <f t="shared" si="30"/>
        <v>33174.4</v>
      </c>
      <c r="K442" s="142"/>
    </row>
    <row r="443" spans="1:11" s="120" customFormat="1" ht="12.75">
      <c r="A443" s="137" t="s">
        <v>1238</v>
      </c>
      <c r="B443" s="138">
        <v>1103955</v>
      </c>
      <c r="C443" s="138" t="s">
        <v>1241</v>
      </c>
      <c r="D443" s="139">
        <v>211.5</v>
      </c>
      <c r="E443" s="140"/>
      <c r="F443" s="141"/>
      <c r="G443" s="141">
        <f t="shared" si="28"/>
        <v>0</v>
      </c>
      <c r="H443" s="140">
        <v>100</v>
      </c>
      <c r="I443" s="140">
        <f t="shared" si="29"/>
        <v>21150</v>
      </c>
      <c r="J443" s="141">
        <f t="shared" si="30"/>
        <v>23688.000000000004</v>
      </c>
      <c r="K443" s="142"/>
    </row>
    <row r="444" spans="1:11" s="120" customFormat="1" ht="12.75">
      <c r="A444" s="137" t="s">
        <v>1238</v>
      </c>
      <c r="B444" s="138">
        <v>1103956</v>
      </c>
      <c r="C444" s="138" t="s">
        <v>1242</v>
      </c>
      <c r="D444" s="139">
        <v>296.2</v>
      </c>
      <c r="E444" s="140"/>
      <c r="F444" s="141"/>
      <c r="G444" s="141">
        <f aca="true" t="shared" si="32" ref="G444:G507">F444/1.1</f>
        <v>0</v>
      </c>
      <c r="H444" s="140">
        <v>100</v>
      </c>
      <c r="I444" s="140">
        <f t="shared" si="29"/>
        <v>29620</v>
      </c>
      <c r="J444" s="141">
        <f t="shared" si="30"/>
        <v>33174.4</v>
      </c>
      <c r="K444" s="142"/>
    </row>
    <row r="445" spans="1:11" s="120" customFormat="1" ht="12.75">
      <c r="A445" s="137" t="s">
        <v>1238</v>
      </c>
      <c r="B445" s="138">
        <v>1103856</v>
      </c>
      <c r="C445" s="138" t="s">
        <v>1243</v>
      </c>
      <c r="D445" s="139">
        <v>211.5</v>
      </c>
      <c r="E445" s="231">
        <v>777</v>
      </c>
      <c r="F445" s="232">
        <v>256609</v>
      </c>
      <c r="G445" s="141">
        <f t="shared" si="32"/>
        <v>233280.90909090906</v>
      </c>
      <c r="H445" s="140">
        <v>1600</v>
      </c>
      <c r="I445" s="140">
        <f t="shared" si="29"/>
        <v>338400</v>
      </c>
      <c r="J445" s="141">
        <f t="shared" si="30"/>
        <v>379008.00000000006</v>
      </c>
      <c r="K445" s="142">
        <f>J445/G445*100</f>
        <v>162.4685026635855</v>
      </c>
    </row>
    <row r="446" spans="1:11" s="120" customFormat="1" ht="12.75">
      <c r="A446" s="137" t="s">
        <v>1238</v>
      </c>
      <c r="B446" s="138">
        <v>1103857</v>
      </c>
      <c r="C446" s="138" t="s">
        <v>1244</v>
      </c>
      <c r="D446" s="139">
        <v>296.2</v>
      </c>
      <c r="E446" s="231">
        <v>325</v>
      </c>
      <c r="F446" s="232">
        <v>141187</v>
      </c>
      <c r="G446" s="141">
        <f t="shared" si="32"/>
        <v>128351.81818181818</v>
      </c>
      <c r="H446" s="140">
        <v>650</v>
      </c>
      <c r="I446" s="140">
        <f t="shared" si="29"/>
        <v>192530</v>
      </c>
      <c r="J446" s="141">
        <f t="shared" si="30"/>
        <v>215633.60000000003</v>
      </c>
      <c r="K446" s="142">
        <f>J446/G446*100</f>
        <v>168.00198318542078</v>
      </c>
    </row>
    <row r="447" spans="1:11" s="120" customFormat="1" ht="12.75">
      <c r="A447" s="137" t="s">
        <v>1238</v>
      </c>
      <c r="B447" s="138">
        <v>1103900</v>
      </c>
      <c r="C447" s="138" t="s">
        <v>1245</v>
      </c>
      <c r="D447" s="139">
        <v>138.4</v>
      </c>
      <c r="E447" s="140"/>
      <c r="F447" s="141"/>
      <c r="G447" s="141">
        <f t="shared" si="32"/>
        <v>0</v>
      </c>
      <c r="H447" s="140">
        <v>100</v>
      </c>
      <c r="I447" s="140">
        <f t="shared" si="29"/>
        <v>13840</v>
      </c>
      <c r="J447" s="141">
        <f t="shared" si="30"/>
        <v>15500.800000000001</v>
      </c>
      <c r="K447" s="142"/>
    </row>
    <row r="448" spans="1:11" s="120" customFormat="1" ht="12.75">
      <c r="A448" s="137" t="s">
        <v>1238</v>
      </c>
      <c r="B448" s="138">
        <v>1103901</v>
      </c>
      <c r="C448" s="138" t="s">
        <v>1246</v>
      </c>
      <c r="D448" s="139">
        <v>211.5</v>
      </c>
      <c r="E448" s="140"/>
      <c r="F448" s="141"/>
      <c r="G448" s="141">
        <f t="shared" si="32"/>
        <v>0</v>
      </c>
      <c r="H448" s="140">
        <v>200</v>
      </c>
      <c r="I448" s="140">
        <f t="shared" si="29"/>
        <v>42300</v>
      </c>
      <c r="J448" s="141">
        <f t="shared" si="30"/>
        <v>47376.00000000001</v>
      </c>
      <c r="K448" s="142"/>
    </row>
    <row r="449" spans="1:11" s="120" customFormat="1" ht="12.75">
      <c r="A449" s="137" t="s">
        <v>1238</v>
      </c>
      <c r="B449" s="138">
        <v>1103906</v>
      </c>
      <c r="C449" s="138" t="s">
        <v>1247</v>
      </c>
      <c r="D449" s="139">
        <v>296.2</v>
      </c>
      <c r="E449" s="140"/>
      <c r="F449" s="141"/>
      <c r="G449" s="141">
        <f t="shared" si="32"/>
        <v>0</v>
      </c>
      <c r="H449" s="140">
        <v>200</v>
      </c>
      <c r="I449" s="140">
        <f t="shared" si="29"/>
        <v>59240</v>
      </c>
      <c r="J449" s="141">
        <f t="shared" si="30"/>
        <v>66348.8</v>
      </c>
      <c r="K449" s="142"/>
    </row>
    <row r="450" spans="1:11" s="120" customFormat="1" ht="12.75">
      <c r="A450" s="137" t="s">
        <v>1238</v>
      </c>
      <c r="B450" s="138">
        <v>1103912</v>
      </c>
      <c r="C450" s="138" t="s">
        <v>1248</v>
      </c>
      <c r="D450" s="139">
        <v>211.5</v>
      </c>
      <c r="E450" s="140"/>
      <c r="F450" s="141"/>
      <c r="G450" s="141">
        <f t="shared" si="32"/>
        <v>0</v>
      </c>
      <c r="H450" s="140">
        <v>100</v>
      </c>
      <c r="I450" s="140">
        <f t="shared" si="29"/>
        <v>21150</v>
      </c>
      <c r="J450" s="141">
        <f t="shared" si="30"/>
        <v>23688.000000000004</v>
      </c>
      <c r="K450" s="142"/>
    </row>
    <row r="451" spans="1:11" s="120" customFormat="1" ht="12.75">
      <c r="A451" s="137" t="s">
        <v>1238</v>
      </c>
      <c r="B451" s="138">
        <v>1103915</v>
      </c>
      <c r="C451" s="138" t="s">
        <v>1249</v>
      </c>
      <c r="D451" s="139">
        <v>365.7</v>
      </c>
      <c r="E451" s="231"/>
      <c r="F451" s="232"/>
      <c r="G451" s="141">
        <f t="shared" si="32"/>
        <v>0</v>
      </c>
      <c r="H451" s="140">
        <v>100</v>
      </c>
      <c r="I451" s="140">
        <f t="shared" si="29"/>
        <v>36570</v>
      </c>
      <c r="J451" s="141">
        <f t="shared" si="30"/>
        <v>40958.4</v>
      </c>
      <c r="K451" s="142"/>
    </row>
    <row r="452" spans="1:11" s="120" customFormat="1" ht="12.75">
      <c r="A452" s="137"/>
      <c r="B452" s="138"/>
      <c r="C452" s="138"/>
      <c r="D452" s="139"/>
      <c r="E452" s="140"/>
      <c r="F452" s="140"/>
      <c r="G452" s="141">
        <f t="shared" si="32"/>
        <v>0</v>
      </c>
      <c r="H452" s="140"/>
      <c r="I452" s="140">
        <f t="shared" si="29"/>
        <v>0</v>
      </c>
      <c r="J452" s="141">
        <f t="shared" si="30"/>
        <v>0</v>
      </c>
      <c r="K452" s="142"/>
    </row>
    <row r="453" spans="1:11" s="120" customFormat="1" ht="12.75">
      <c r="A453" s="137" t="s">
        <v>1250</v>
      </c>
      <c r="B453" s="138">
        <v>1103251</v>
      </c>
      <c r="C453" s="138" t="s">
        <v>1251</v>
      </c>
      <c r="D453" s="139">
        <v>118.9</v>
      </c>
      <c r="E453" s="231">
        <v>201</v>
      </c>
      <c r="F453" s="232">
        <v>28452</v>
      </c>
      <c r="G453" s="141">
        <f t="shared" si="32"/>
        <v>25865.454545454544</v>
      </c>
      <c r="H453" s="140">
        <v>220</v>
      </c>
      <c r="I453" s="140">
        <f t="shared" si="29"/>
        <v>26158</v>
      </c>
      <c r="J453" s="141">
        <f t="shared" si="30"/>
        <v>29296.960000000003</v>
      </c>
      <c r="K453" s="142">
        <f aca="true" t="shared" si="33" ref="K453:K469">J453/G453*100</f>
        <v>113.26675101926054</v>
      </c>
    </row>
    <row r="454" spans="1:11" s="120" customFormat="1" ht="12.75">
      <c r="A454" s="137" t="s">
        <v>1250</v>
      </c>
      <c r="B454" s="138">
        <v>1103255</v>
      </c>
      <c r="C454" s="138" t="s">
        <v>1252</v>
      </c>
      <c r="D454" s="139">
        <v>102.2</v>
      </c>
      <c r="E454" s="231">
        <v>4707</v>
      </c>
      <c r="F454" s="232">
        <v>1089939</v>
      </c>
      <c r="G454" s="141">
        <f t="shared" si="32"/>
        <v>990853.6363636362</v>
      </c>
      <c r="H454" s="140">
        <v>8000</v>
      </c>
      <c r="I454" s="140">
        <f t="shared" si="29"/>
        <v>817600</v>
      </c>
      <c r="J454" s="141">
        <f t="shared" si="30"/>
        <v>915712.0000000001</v>
      </c>
      <c r="K454" s="142">
        <f t="shared" si="33"/>
        <v>92.41647468344561</v>
      </c>
    </row>
    <row r="455" spans="1:11" s="120" customFormat="1" ht="12.75">
      <c r="A455" s="137" t="s">
        <v>1250</v>
      </c>
      <c r="B455" s="138">
        <v>1103259</v>
      </c>
      <c r="C455" s="138" t="s">
        <v>1253</v>
      </c>
      <c r="D455" s="139">
        <v>177.8</v>
      </c>
      <c r="E455" s="231">
        <v>14903</v>
      </c>
      <c r="F455" s="232">
        <v>5917312</v>
      </c>
      <c r="G455" s="141">
        <f t="shared" si="32"/>
        <v>5379374.545454545</v>
      </c>
      <c r="H455" s="140">
        <v>18000</v>
      </c>
      <c r="I455" s="140">
        <f t="shared" si="29"/>
        <v>3200400</v>
      </c>
      <c r="J455" s="141">
        <f t="shared" si="30"/>
        <v>3584448.0000000005</v>
      </c>
      <c r="K455" s="142">
        <f t="shared" si="33"/>
        <v>66.63317398169981</v>
      </c>
    </row>
    <row r="456" spans="1:11" s="120" customFormat="1" ht="12.75">
      <c r="A456" s="137" t="s">
        <v>1250</v>
      </c>
      <c r="B456" s="138">
        <v>1103263</v>
      </c>
      <c r="C456" s="138" t="s">
        <v>1254</v>
      </c>
      <c r="D456" s="139">
        <v>283.3</v>
      </c>
      <c r="E456" s="231">
        <v>339</v>
      </c>
      <c r="F456" s="232">
        <v>178801</v>
      </c>
      <c r="G456" s="141">
        <f t="shared" si="32"/>
        <v>162546.36363636362</v>
      </c>
      <c r="H456" s="140">
        <v>400</v>
      </c>
      <c r="I456" s="140">
        <f t="shared" si="29"/>
        <v>113320</v>
      </c>
      <c r="J456" s="141">
        <f t="shared" si="30"/>
        <v>126918.40000000001</v>
      </c>
      <c r="K456" s="142">
        <f t="shared" si="33"/>
        <v>78.08135301256705</v>
      </c>
    </row>
    <row r="457" spans="1:12" s="124" customFormat="1" ht="15">
      <c r="A457" s="137" t="s">
        <v>1250</v>
      </c>
      <c r="B457" s="138">
        <v>1103071</v>
      </c>
      <c r="C457" s="138" t="s">
        <v>1255</v>
      </c>
      <c r="D457" s="139">
        <v>102.2</v>
      </c>
      <c r="E457" s="231">
        <v>6675</v>
      </c>
      <c r="F457" s="232">
        <v>1631293</v>
      </c>
      <c r="G457" s="141">
        <f t="shared" si="32"/>
        <v>1482993.6363636362</v>
      </c>
      <c r="H457" s="140"/>
      <c r="I457" s="140">
        <f t="shared" si="29"/>
        <v>0</v>
      </c>
      <c r="J457" s="141">
        <f t="shared" si="30"/>
        <v>0</v>
      </c>
      <c r="K457" s="142">
        <f t="shared" si="33"/>
        <v>0</v>
      </c>
      <c r="L457" s="120"/>
    </row>
    <row r="458" spans="1:12" s="124" customFormat="1" ht="15">
      <c r="A458" s="137" t="s">
        <v>1250</v>
      </c>
      <c r="B458" s="138">
        <v>1103072</v>
      </c>
      <c r="C458" s="138" t="s">
        <v>1256</v>
      </c>
      <c r="D458" s="139">
        <v>177.8</v>
      </c>
      <c r="E458" s="231">
        <v>18915</v>
      </c>
      <c r="F458" s="232">
        <v>7967820</v>
      </c>
      <c r="G458" s="141">
        <f t="shared" si="32"/>
        <v>7243472.727272727</v>
      </c>
      <c r="H458" s="140"/>
      <c r="I458" s="140">
        <f t="shared" si="29"/>
        <v>0</v>
      </c>
      <c r="J458" s="141">
        <f t="shared" si="30"/>
        <v>0</v>
      </c>
      <c r="K458" s="142">
        <f t="shared" si="33"/>
        <v>0</v>
      </c>
      <c r="L458" s="120"/>
    </row>
    <row r="459" spans="1:11" s="120" customFormat="1" ht="12.75">
      <c r="A459" s="137" t="s">
        <v>1250</v>
      </c>
      <c r="B459" s="138">
        <v>1103080</v>
      </c>
      <c r="C459" s="138" t="s">
        <v>1257</v>
      </c>
      <c r="D459" s="139">
        <v>102.2</v>
      </c>
      <c r="E459" s="231">
        <v>2487</v>
      </c>
      <c r="F459" s="232">
        <v>563337</v>
      </c>
      <c r="G459" s="141">
        <f t="shared" si="32"/>
        <v>512124.5454545454</v>
      </c>
      <c r="H459" s="140">
        <v>4500</v>
      </c>
      <c r="I459" s="140">
        <f t="shared" si="29"/>
        <v>459900</v>
      </c>
      <c r="J459" s="141">
        <f t="shared" si="30"/>
        <v>515088.00000000006</v>
      </c>
      <c r="K459" s="142">
        <f t="shared" si="33"/>
        <v>100.57865895547427</v>
      </c>
    </row>
    <row r="460" spans="1:11" s="120" customFormat="1" ht="12.75">
      <c r="A460" s="137" t="s">
        <v>1250</v>
      </c>
      <c r="B460" s="138">
        <v>1103081</v>
      </c>
      <c r="C460" s="138" t="s">
        <v>1258</v>
      </c>
      <c r="D460" s="139">
        <v>177.8</v>
      </c>
      <c r="E460" s="231">
        <v>4510</v>
      </c>
      <c r="F460" s="232">
        <v>1808711</v>
      </c>
      <c r="G460" s="141">
        <f t="shared" si="32"/>
        <v>1644282.727272727</v>
      </c>
      <c r="H460" s="140">
        <v>7000</v>
      </c>
      <c r="I460" s="140">
        <f t="shared" si="29"/>
        <v>1244600</v>
      </c>
      <c r="J460" s="141">
        <f t="shared" si="30"/>
        <v>1393952.0000000002</v>
      </c>
      <c r="K460" s="142">
        <f t="shared" si="33"/>
        <v>84.77568832168326</v>
      </c>
    </row>
    <row r="461" spans="1:11" s="120" customFormat="1" ht="12.75">
      <c r="A461" s="137" t="s">
        <v>1250</v>
      </c>
      <c r="B461" s="138">
        <v>1103011</v>
      </c>
      <c r="C461" s="138" t="s">
        <v>1259</v>
      </c>
      <c r="D461" s="139">
        <v>102.2</v>
      </c>
      <c r="E461" s="231">
        <v>712</v>
      </c>
      <c r="F461" s="232">
        <v>161226</v>
      </c>
      <c r="G461" s="141">
        <f t="shared" si="32"/>
        <v>146569.0909090909</v>
      </c>
      <c r="H461" s="140">
        <v>1750</v>
      </c>
      <c r="I461" s="140">
        <f t="shared" si="29"/>
        <v>178850</v>
      </c>
      <c r="J461" s="141">
        <f t="shared" si="30"/>
        <v>200312.00000000003</v>
      </c>
      <c r="K461" s="142">
        <f t="shared" si="33"/>
        <v>136.66728691402133</v>
      </c>
    </row>
    <row r="462" spans="1:11" s="120" customFormat="1" ht="12.75">
      <c r="A462" s="137" t="s">
        <v>1250</v>
      </c>
      <c r="B462" s="138">
        <v>1103010</v>
      </c>
      <c r="C462" s="138" t="s">
        <v>206</v>
      </c>
      <c r="D462" s="139">
        <v>177.8</v>
      </c>
      <c r="E462" s="231">
        <v>1367</v>
      </c>
      <c r="F462" s="232">
        <v>541307</v>
      </c>
      <c r="G462" s="141">
        <f t="shared" si="32"/>
        <v>492097.2727272727</v>
      </c>
      <c r="H462" s="140">
        <v>3500</v>
      </c>
      <c r="I462" s="140">
        <f t="shared" si="29"/>
        <v>622300</v>
      </c>
      <c r="J462" s="141">
        <f t="shared" si="30"/>
        <v>696976.0000000001</v>
      </c>
      <c r="K462" s="142">
        <f t="shared" si="33"/>
        <v>141.633786372613</v>
      </c>
    </row>
    <row r="463" spans="1:11" s="120" customFormat="1" ht="12.75">
      <c r="A463" s="137" t="s">
        <v>1250</v>
      </c>
      <c r="B463" s="138">
        <v>1103722</v>
      </c>
      <c r="C463" s="138" t="s">
        <v>1260</v>
      </c>
      <c r="D463" s="139">
        <v>102.2</v>
      </c>
      <c r="E463" s="231">
        <v>9392</v>
      </c>
      <c r="F463" s="232">
        <v>2242489</v>
      </c>
      <c r="G463" s="141">
        <f t="shared" si="32"/>
        <v>2038626.3636363635</v>
      </c>
      <c r="H463" s="140">
        <v>14000</v>
      </c>
      <c r="I463" s="140">
        <f aca="true" t="shared" si="34" ref="I463:I526">D463*H463</f>
        <v>1430800</v>
      </c>
      <c r="J463" s="141">
        <f t="shared" si="30"/>
        <v>1602496.0000000002</v>
      </c>
      <c r="K463" s="142">
        <f t="shared" si="33"/>
        <v>78.60665537266851</v>
      </c>
    </row>
    <row r="464" spans="1:11" s="120" customFormat="1" ht="12.75">
      <c r="A464" s="137" t="s">
        <v>1250</v>
      </c>
      <c r="B464" s="138">
        <v>1103723</v>
      </c>
      <c r="C464" s="138" t="s">
        <v>1261</v>
      </c>
      <c r="D464" s="139">
        <v>177.8</v>
      </c>
      <c r="E464" s="231">
        <v>38711</v>
      </c>
      <c r="F464" s="232">
        <v>15953406</v>
      </c>
      <c r="G464" s="141">
        <f t="shared" si="32"/>
        <v>14503096.363636363</v>
      </c>
      <c r="H464" s="140">
        <v>50000</v>
      </c>
      <c r="I464" s="140">
        <f t="shared" si="34"/>
        <v>8890000</v>
      </c>
      <c r="J464" s="141">
        <f aca="true" t="shared" si="35" ref="J464:J527">I464*1.12</f>
        <v>9956800.000000002</v>
      </c>
      <c r="K464" s="142">
        <f t="shared" si="33"/>
        <v>68.65292590184193</v>
      </c>
    </row>
    <row r="465" spans="1:11" s="120" customFormat="1" ht="12.75">
      <c r="A465" s="137" t="s">
        <v>1250</v>
      </c>
      <c r="B465" s="138">
        <v>1103724</v>
      </c>
      <c r="C465" s="138" t="s">
        <v>1262</v>
      </c>
      <c r="D465" s="139">
        <v>283.3</v>
      </c>
      <c r="E465" s="231">
        <v>1718</v>
      </c>
      <c r="F465" s="232">
        <v>937528</v>
      </c>
      <c r="G465" s="141">
        <f t="shared" si="32"/>
        <v>852298.1818181818</v>
      </c>
      <c r="H465" s="140">
        <v>1800</v>
      </c>
      <c r="I465" s="140">
        <f t="shared" si="34"/>
        <v>509940</v>
      </c>
      <c r="J465" s="141">
        <f t="shared" si="35"/>
        <v>571132.8</v>
      </c>
      <c r="K465" s="142">
        <f t="shared" si="33"/>
        <v>67.0109138073743</v>
      </c>
    </row>
    <row r="466" spans="1:11" s="120" customFormat="1" ht="12.75">
      <c r="A466" s="137" t="s">
        <v>1250</v>
      </c>
      <c r="B466" s="138">
        <v>1103012</v>
      </c>
      <c r="C466" s="138" t="s">
        <v>1263</v>
      </c>
      <c r="D466" s="139">
        <v>118.9</v>
      </c>
      <c r="E466" s="231">
        <v>622</v>
      </c>
      <c r="F466" s="232">
        <v>89218</v>
      </c>
      <c r="G466" s="141">
        <f t="shared" si="32"/>
        <v>81107.27272727272</v>
      </c>
      <c r="H466" s="140">
        <v>750</v>
      </c>
      <c r="I466" s="140">
        <f t="shared" si="34"/>
        <v>89175</v>
      </c>
      <c r="J466" s="141">
        <f t="shared" si="35"/>
        <v>99876.00000000001</v>
      </c>
      <c r="K466" s="142">
        <f t="shared" si="33"/>
        <v>123.14062184760925</v>
      </c>
    </row>
    <row r="467" spans="1:11" s="120" customFormat="1" ht="12.75">
      <c r="A467" s="137" t="s">
        <v>1250</v>
      </c>
      <c r="B467" s="138">
        <v>1103013</v>
      </c>
      <c r="C467" s="138" t="s">
        <v>1264</v>
      </c>
      <c r="D467" s="139">
        <v>102.2</v>
      </c>
      <c r="E467" s="231">
        <v>6632</v>
      </c>
      <c r="F467" s="232">
        <v>1564703</v>
      </c>
      <c r="G467" s="141">
        <f t="shared" si="32"/>
        <v>1422457.2727272727</v>
      </c>
      <c r="H467" s="140">
        <v>10000</v>
      </c>
      <c r="I467" s="140">
        <f t="shared" si="34"/>
        <v>1022000</v>
      </c>
      <c r="J467" s="141">
        <f t="shared" si="35"/>
        <v>1144640</v>
      </c>
      <c r="K467" s="142">
        <f t="shared" si="33"/>
        <v>80.46920086431739</v>
      </c>
    </row>
    <row r="468" spans="1:11" s="120" customFormat="1" ht="12.75">
      <c r="A468" s="137" t="s">
        <v>1250</v>
      </c>
      <c r="B468" s="138">
        <v>1103083</v>
      </c>
      <c r="C468" s="138" t="s">
        <v>1265</v>
      </c>
      <c r="D468" s="139">
        <v>177.8</v>
      </c>
      <c r="E468" s="231">
        <v>20203</v>
      </c>
      <c r="F468" s="232">
        <v>8238405</v>
      </c>
      <c r="G468" s="141">
        <f t="shared" si="32"/>
        <v>7489459.09090909</v>
      </c>
      <c r="H468" s="140">
        <v>30000</v>
      </c>
      <c r="I468" s="140">
        <f t="shared" si="34"/>
        <v>5334000</v>
      </c>
      <c r="J468" s="141">
        <f t="shared" si="35"/>
        <v>5974080.000000001</v>
      </c>
      <c r="K468" s="142">
        <f t="shared" si="33"/>
        <v>79.7665082015269</v>
      </c>
    </row>
    <row r="469" spans="1:11" s="120" customFormat="1" ht="12.75">
      <c r="A469" s="137" t="s">
        <v>1250</v>
      </c>
      <c r="B469" s="138">
        <v>1103082</v>
      </c>
      <c r="C469" s="138" t="s">
        <v>1266</v>
      </c>
      <c r="D469" s="139">
        <v>283.3</v>
      </c>
      <c r="E469" s="231">
        <v>1196</v>
      </c>
      <c r="F469" s="232">
        <v>642553</v>
      </c>
      <c r="G469" s="141">
        <f t="shared" si="32"/>
        <v>584139.0909090908</v>
      </c>
      <c r="H469" s="140">
        <v>1300</v>
      </c>
      <c r="I469" s="140">
        <f t="shared" si="34"/>
        <v>368290</v>
      </c>
      <c r="J469" s="141">
        <f t="shared" si="35"/>
        <v>412484.80000000005</v>
      </c>
      <c r="K469" s="142">
        <f t="shared" si="33"/>
        <v>70.6141407790486</v>
      </c>
    </row>
    <row r="470" spans="1:11" s="120" customFormat="1" ht="12.75">
      <c r="A470" s="137"/>
      <c r="B470" s="138"/>
      <c r="C470" s="138"/>
      <c r="D470" s="139"/>
      <c r="E470" s="140"/>
      <c r="F470" s="140"/>
      <c r="G470" s="141">
        <f t="shared" si="32"/>
        <v>0</v>
      </c>
      <c r="H470" s="140"/>
      <c r="I470" s="140">
        <f t="shared" si="34"/>
        <v>0</v>
      </c>
      <c r="J470" s="141">
        <f t="shared" si="35"/>
        <v>0</v>
      </c>
      <c r="K470" s="142"/>
    </row>
    <row r="471" spans="1:11" s="120" customFormat="1" ht="12.75">
      <c r="A471" s="137" t="s">
        <v>1267</v>
      </c>
      <c r="B471" s="138">
        <v>1103731</v>
      </c>
      <c r="C471" s="138" t="s">
        <v>1268</v>
      </c>
      <c r="D471" s="139">
        <v>187.3</v>
      </c>
      <c r="E471" s="231">
        <v>3901</v>
      </c>
      <c r="F471" s="232">
        <v>891943</v>
      </c>
      <c r="G471" s="141">
        <f t="shared" si="32"/>
        <v>810857.2727272727</v>
      </c>
      <c r="H471" s="140">
        <v>4200</v>
      </c>
      <c r="I471" s="140">
        <f t="shared" si="34"/>
        <v>786660</v>
      </c>
      <c r="J471" s="141">
        <f t="shared" si="35"/>
        <v>881059.2000000001</v>
      </c>
      <c r="K471" s="142">
        <f>J471/G471*100</f>
        <v>108.65774158214148</v>
      </c>
    </row>
    <row r="472" spans="1:11" s="120" customFormat="1" ht="12.75">
      <c r="A472" s="137" t="s">
        <v>1267</v>
      </c>
      <c r="B472" s="138">
        <v>1103732</v>
      </c>
      <c r="C472" s="138" t="s">
        <v>1269</v>
      </c>
      <c r="D472" s="139">
        <v>221.8</v>
      </c>
      <c r="E472" s="231">
        <v>34404</v>
      </c>
      <c r="F472" s="232">
        <v>9191951</v>
      </c>
      <c r="G472" s="141">
        <f t="shared" si="32"/>
        <v>8356319.09090909</v>
      </c>
      <c r="H472" s="140">
        <v>36000</v>
      </c>
      <c r="I472" s="140">
        <f t="shared" si="34"/>
        <v>7984800</v>
      </c>
      <c r="J472" s="141">
        <f t="shared" si="35"/>
        <v>8942976</v>
      </c>
      <c r="K472" s="142">
        <f>J472/G472*100</f>
        <v>107.0205182773494</v>
      </c>
    </row>
    <row r="473" spans="1:11" s="120" customFormat="1" ht="12.75">
      <c r="A473" s="137"/>
      <c r="B473" s="138"/>
      <c r="C473" s="138"/>
      <c r="D473" s="139"/>
      <c r="E473" s="140"/>
      <c r="F473" s="140"/>
      <c r="G473" s="141">
        <f t="shared" si="32"/>
        <v>0</v>
      </c>
      <c r="H473" s="140"/>
      <c r="I473" s="140">
        <f t="shared" si="34"/>
        <v>0</v>
      </c>
      <c r="J473" s="141">
        <f t="shared" si="35"/>
        <v>0</v>
      </c>
      <c r="K473" s="142"/>
    </row>
    <row r="474" spans="1:11" s="120" customFormat="1" ht="12.75">
      <c r="A474" s="137" t="s">
        <v>1270</v>
      </c>
      <c r="B474" s="138">
        <v>1103702</v>
      </c>
      <c r="C474" s="138" t="s">
        <v>1271</v>
      </c>
      <c r="D474" s="139">
        <v>199.5</v>
      </c>
      <c r="E474" s="231">
        <v>1921</v>
      </c>
      <c r="F474" s="232">
        <v>977665</v>
      </c>
      <c r="G474" s="141">
        <f t="shared" si="32"/>
        <v>888786.3636363635</v>
      </c>
      <c r="H474" s="140">
        <v>2200</v>
      </c>
      <c r="I474" s="140">
        <f t="shared" si="34"/>
        <v>438900</v>
      </c>
      <c r="J474" s="141">
        <f t="shared" si="35"/>
        <v>491568.00000000006</v>
      </c>
      <c r="K474" s="142">
        <f aca="true" t="shared" si="36" ref="K474:K479">J474/G474*100</f>
        <v>55.307779249538456</v>
      </c>
    </row>
    <row r="475" spans="1:11" s="120" customFormat="1" ht="12.75">
      <c r="A475" s="137" t="s">
        <v>1270</v>
      </c>
      <c r="B475" s="138">
        <v>1103704</v>
      </c>
      <c r="C475" s="138" t="s">
        <v>1272</v>
      </c>
      <c r="D475" s="139">
        <v>477.8</v>
      </c>
      <c r="E475" s="231">
        <v>3189</v>
      </c>
      <c r="F475" s="232">
        <v>2979642</v>
      </c>
      <c r="G475" s="141">
        <f t="shared" si="32"/>
        <v>2708765.454545454</v>
      </c>
      <c r="H475" s="140">
        <v>3300</v>
      </c>
      <c r="I475" s="140">
        <f t="shared" si="34"/>
        <v>1576740</v>
      </c>
      <c r="J475" s="141">
        <f t="shared" si="35"/>
        <v>1765948.8000000003</v>
      </c>
      <c r="K475" s="142">
        <f t="shared" si="36"/>
        <v>65.1938615444406</v>
      </c>
    </row>
    <row r="476" spans="1:11" s="120" customFormat="1" ht="12.75">
      <c r="A476" s="137" t="s">
        <v>1270</v>
      </c>
      <c r="B476" s="138">
        <v>1103882</v>
      </c>
      <c r="C476" s="138" t="s">
        <v>1273</v>
      </c>
      <c r="D476" s="139">
        <v>199.5</v>
      </c>
      <c r="E476" s="231">
        <v>225</v>
      </c>
      <c r="F476" s="232">
        <v>118033</v>
      </c>
      <c r="G476" s="141">
        <f t="shared" si="32"/>
        <v>107302.72727272726</v>
      </c>
      <c r="H476" s="140">
        <v>160</v>
      </c>
      <c r="I476" s="140">
        <f t="shared" si="34"/>
        <v>31920</v>
      </c>
      <c r="J476" s="141">
        <f t="shared" si="35"/>
        <v>35750.4</v>
      </c>
      <c r="K476" s="142">
        <f t="shared" si="36"/>
        <v>33.31732651038269</v>
      </c>
    </row>
    <row r="477" spans="1:11" s="120" customFormat="1" ht="12.75">
      <c r="A477" s="137" t="s">
        <v>1270</v>
      </c>
      <c r="B477" s="138">
        <v>1103883</v>
      </c>
      <c r="C477" s="138" t="s">
        <v>1274</v>
      </c>
      <c r="D477" s="139">
        <v>477.8</v>
      </c>
      <c r="E477" s="231">
        <v>392</v>
      </c>
      <c r="F477" s="232">
        <v>364971</v>
      </c>
      <c r="G477" s="141">
        <f t="shared" si="32"/>
        <v>331791.8181818182</v>
      </c>
      <c r="H477" s="140">
        <v>410</v>
      </c>
      <c r="I477" s="140">
        <f t="shared" si="34"/>
        <v>195898</v>
      </c>
      <c r="J477" s="141">
        <f t="shared" si="35"/>
        <v>219405.76</v>
      </c>
      <c r="K477" s="142">
        <f t="shared" si="36"/>
        <v>66.1275378043735</v>
      </c>
    </row>
    <row r="478" spans="1:11" s="120" customFormat="1" ht="12.75">
      <c r="A478" s="137" t="s">
        <v>1270</v>
      </c>
      <c r="B478" s="138">
        <v>1103712</v>
      </c>
      <c r="C478" s="138" t="s">
        <v>1275</v>
      </c>
      <c r="D478" s="139"/>
      <c r="E478" s="231">
        <v>55</v>
      </c>
      <c r="F478" s="232">
        <v>26928</v>
      </c>
      <c r="G478" s="141">
        <f t="shared" si="32"/>
        <v>24479.999999999996</v>
      </c>
      <c r="H478" s="140"/>
      <c r="I478" s="140">
        <f t="shared" si="34"/>
        <v>0</v>
      </c>
      <c r="J478" s="141">
        <f t="shared" si="35"/>
        <v>0</v>
      </c>
      <c r="K478" s="142">
        <f t="shared" si="36"/>
        <v>0</v>
      </c>
    </row>
    <row r="479" spans="1:11" s="120" customFormat="1" ht="12.75">
      <c r="A479" s="137" t="s">
        <v>1270</v>
      </c>
      <c r="B479" s="138">
        <v>1103714</v>
      </c>
      <c r="C479" s="138" t="s">
        <v>1276</v>
      </c>
      <c r="D479" s="139"/>
      <c r="E479" s="231">
        <v>29</v>
      </c>
      <c r="F479" s="232">
        <v>25288</v>
      </c>
      <c r="G479" s="141">
        <f t="shared" si="32"/>
        <v>22989.090909090908</v>
      </c>
      <c r="H479" s="140"/>
      <c r="I479" s="140">
        <f t="shared" si="34"/>
        <v>0</v>
      </c>
      <c r="J479" s="141">
        <f t="shared" si="35"/>
        <v>0</v>
      </c>
      <c r="K479" s="142">
        <f t="shared" si="36"/>
        <v>0</v>
      </c>
    </row>
    <row r="480" spans="1:11" s="120" customFormat="1" ht="12.75">
      <c r="A480" s="137"/>
      <c r="B480" s="138"/>
      <c r="C480" s="138"/>
      <c r="D480" s="139"/>
      <c r="E480" s="140"/>
      <c r="F480" s="140"/>
      <c r="G480" s="141">
        <f t="shared" si="32"/>
        <v>0</v>
      </c>
      <c r="H480" s="140"/>
      <c r="I480" s="140">
        <f t="shared" si="34"/>
        <v>0</v>
      </c>
      <c r="J480" s="141">
        <f t="shared" si="35"/>
        <v>0</v>
      </c>
      <c r="K480" s="142"/>
    </row>
    <row r="481" spans="1:11" s="120" customFormat="1" ht="12.75">
      <c r="A481" s="137" t="s">
        <v>1277</v>
      </c>
      <c r="B481" s="138">
        <v>1103810</v>
      </c>
      <c r="C481" s="138" t="s">
        <v>4</v>
      </c>
      <c r="D481" s="139">
        <v>305.4</v>
      </c>
      <c r="E481" s="231">
        <v>5741</v>
      </c>
      <c r="F481" s="232">
        <v>2116363</v>
      </c>
      <c r="G481" s="141">
        <f t="shared" si="32"/>
        <v>1923966.3636363635</v>
      </c>
      <c r="H481" s="140">
        <v>6400</v>
      </c>
      <c r="I481" s="140">
        <f t="shared" si="34"/>
        <v>1954559.9999999998</v>
      </c>
      <c r="J481" s="141">
        <f t="shared" si="35"/>
        <v>2189107.1999999997</v>
      </c>
      <c r="K481" s="142">
        <f>J481/G481*100</f>
        <v>113.78094967640237</v>
      </c>
    </row>
    <row r="482" spans="1:11" s="120" customFormat="1" ht="12.75">
      <c r="A482" s="137" t="s">
        <v>1277</v>
      </c>
      <c r="B482" s="138">
        <v>1103811</v>
      </c>
      <c r="C482" s="138" t="s">
        <v>5</v>
      </c>
      <c r="D482" s="139">
        <v>442.2</v>
      </c>
      <c r="E482" s="231">
        <v>33000</v>
      </c>
      <c r="F482" s="232">
        <v>17507942</v>
      </c>
      <c r="G482" s="141">
        <f t="shared" si="32"/>
        <v>15916310.909090908</v>
      </c>
      <c r="H482" s="140">
        <v>34000</v>
      </c>
      <c r="I482" s="140">
        <f t="shared" si="34"/>
        <v>15034800</v>
      </c>
      <c r="J482" s="141">
        <f t="shared" si="35"/>
        <v>16838976</v>
      </c>
      <c r="K482" s="142">
        <f>J482/G482*100</f>
        <v>105.79697830847282</v>
      </c>
    </row>
    <row r="483" spans="1:11" s="120" customFormat="1" ht="12.75">
      <c r="A483" s="137" t="s">
        <v>1277</v>
      </c>
      <c r="B483" s="138">
        <v>1103814</v>
      </c>
      <c r="C483" s="138" t="s">
        <v>1278</v>
      </c>
      <c r="D483" s="139">
        <v>327.2</v>
      </c>
      <c r="E483" s="231">
        <v>962</v>
      </c>
      <c r="F483" s="232">
        <v>371546</v>
      </c>
      <c r="G483" s="141">
        <f t="shared" si="32"/>
        <v>337769.0909090909</v>
      </c>
      <c r="H483" s="140">
        <v>2000</v>
      </c>
      <c r="I483" s="140">
        <f t="shared" si="34"/>
        <v>654400</v>
      </c>
      <c r="J483" s="141">
        <f t="shared" si="35"/>
        <v>732928.0000000001</v>
      </c>
      <c r="K483" s="142">
        <f>J483/G483*100</f>
        <v>216.99084366404168</v>
      </c>
    </row>
    <row r="484" spans="1:11" s="120" customFormat="1" ht="12.75">
      <c r="A484" s="137" t="s">
        <v>1277</v>
      </c>
      <c r="B484" s="138">
        <v>1103815</v>
      </c>
      <c r="C484" s="138" t="s">
        <v>1279</v>
      </c>
      <c r="D484" s="139">
        <v>473.7</v>
      </c>
      <c r="E484" s="231">
        <v>3980</v>
      </c>
      <c r="F484" s="232">
        <v>2221507</v>
      </c>
      <c r="G484" s="141">
        <f t="shared" si="32"/>
        <v>2019551.8181818181</v>
      </c>
      <c r="H484" s="140">
        <v>5500</v>
      </c>
      <c r="I484" s="140">
        <f t="shared" si="34"/>
        <v>2605350</v>
      </c>
      <c r="J484" s="141">
        <f t="shared" si="35"/>
        <v>2917992.0000000005</v>
      </c>
      <c r="K484" s="142">
        <f>J484/G484*100</f>
        <v>144.48710717544444</v>
      </c>
    </row>
    <row r="485" spans="1:11" s="120" customFormat="1" ht="12.75">
      <c r="A485" s="137"/>
      <c r="B485" s="138"/>
      <c r="C485" s="138"/>
      <c r="D485" s="139"/>
      <c r="E485" s="140"/>
      <c r="F485" s="140"/>
      <c r="G485" s="141">
        <f t="shared" si="32"/>
        <v>0</v>
      </c>
      <c r="H485" s="140"/>
      <c r="I485" s="140">
        <f t="shared" si="34"/>
        <v>0</v>
      </c>
      <c r="J485" s="141">
        <f t="shared" si="35"/>
        <v>0</v>
      </c>
      <c r="K485" s="142"/>
    </row>
    <row r="486" spans="1:11" s="120" customFormat="1" ht="12.75">
      <c r="A486" s="137" t="s">
        <v>1280</v>
      </c>
      <c r="B486" s="138">
        <v>1103940</v>
      </c>
      <c r="C486" s="138" t="s">
        <v>1281</v>
      </c>
      <c r="D486" s="139">
        <v>148.7</v>
      </c>
      <c r="E486" s="231">
        <v>267</v>
      </c>
      <c r="F486" s="232">
        <v>51027</v>
      </c>
      <c r="G486" s="141">
        <f t="shared" si="32"/>
        <v>46388.181818181816</v>
      </c>
      <c r="H486" s="140">
        <v>1000</v>
      </c>
      <c r="I486" s="140">
        <f t="shared" si="34"/>
        <v>148700</v>
      </c>
      <c r="J486" s="141">
        <f t="shared" si="35"/>
        <v>166544.00000000003</v>
      </c>
      <c r="K486" s="142">
        <f>J486/G486*100</f>
        <v>359.02247829580426</v>
      </c>
    </row>
    <row r="487" spans="1:11" s="120" customFormat="1" ht="12.75">
      <c r="A487" s="137" t="s">
        <v>1280</v>
      </c>
      <c r="B487" s="138">
        <v>1103941</v>
      </c>
      <c r="C487" s="138" t="s">
        <v>1282</v>
      </c>
      <c r="D487" s="139">
        <v>399.2</v>
      </c>
      <c r="E487" s="231">
        <v>176</v>
      </c>
      <c r="F487" s="232">
        <v>82110</v>
      </c>
      <c r="G487" s="141">
        <f t="shared" si="32"/>
        <v>74645.45454545454</v>
      </c>
      <c r="H487" s="140">
        <v>800</v>
      </c>
      <c r="I487" s="140">
        <f t="shared" si="34"/>
        <v>319360</v>
      </c>
      <c r="J487" s="141">
        <f t="shared" si="35"/>
        <v>357683.2</v>
      </c>
      <c r="K487" s="142">
        <f>J487/G487*100</f>
        <v>479.17612958226766</v>
      </c>
    </row>
    <row r="488" spans="1:11" s="120" customFormat="1" ht="12.75">
      <c r="A488" s="137" t="s">
        <v>1280</v>
      </c>
      <c r="B488" s="138">
        <v>1103942</v>
      </c>
      <c r="C488" s="138" t="s">
        <v>1283</v>
      </c>
      <c r="D488" s="139">
        <v>515.7</v>
      </c>
      <c r="E488" s="231">
        <v>70</v>
      </c>
      <c r="F488" s="232">
        <v>42155</v>
      </c>
      <c r="G488" s="141">
        <f t="shared" si="32"/>
        <v>38322.72727272727</v>
      </c>
      <c r="H488" s="140">
        <v>200</v>
      </c>
      <c r="I488" s="140">
        <f t="shared" si="34"/>
        <v>103140.00000000001</v>
      </c>
      <c r="J488" s="141">
        <f t="shared" si="35"/>
        <v>115516.80000000003</v>
      </c>
      <c r="K488" s="142">
        <f>J488/G488*100</f>
        <v>301.4315739532678</v>
      </c>
    </row>
    <row r="489" spans="1:11" s="120" customFormat="1" ht="12.75">
      <c r="A489" s="137"/>
      <c r="B489" s="138"/>
      <c r="C489" s="138"/>
      <c r="D489" s="139"/>
      <c r="E489" s="140"/>
      <c r="F489" s="140"/>
      <c r="G489" s="141">
        <f t="shared" si="32"/>
        <v>0</v>
      </c>
      <c r="H489" s="140"/>
      <c r="I489" s="140">
        <f t="shared" si="34"/>
        <v>0</v>
      </c>
      <c r="J489" s="141">
        <f t="shared" si="35"/>
        <v>0</v>
      </c>
      <c r="K489" s="142"/>
    </row>
    <row r="490" spans="1:11" s="120" customFormat="1" ht="12.75">
      <c r="A490" s="137" t="s">
        <v>1284</v>
      </c>
      <c r="B490" s="138">
        <v>1103467</v>
      </c>
      <c r="C490" s="138" t="s">
        <v>1285</v>
      </c>
      <c r="D490" s="139">
        <v>688.7</v>
      </c>
      <c r="E490" s="231">
        <v>2513</v>
      </c>
      <c r="F490" s="232">
        <v>1995316</v>
      </c>
      <c r="G490" s="141">
        <f t="shared" si="32"/>
        <v>1813923.6363636362</v>
      </c>
      <c r="H490" s="140">
        <v>3100</v>
      </c>
      <c r="I490" s="140">
        <f t="shared" si="34"/>
        <v>2134970</v>
      </c>
      <c r="J490" s="141">
        <f t="shared" si="35"/>
        <v>2391166.4000000004</v>
      </c>
      <c r="K490" s="142">
        <f>J490/G490*100</f>
        <v>131.82288118774173</v>
      </c>
    </row>
    <row r="491" spans="1:11" s="120" customFormat="1" ht="12.75">
      <c r="A491" s="137"/>
      <c r="B491" s="138"/>
      <c r="C491" s="138"/>
      <c r="D491" s="139"/>
      <c r="E491" s="140"/>
      <c r="F491" s="140"/>
      <c r="G491" s="141">
        <f t="shared" si="32"/>
        <v>0</v>
      </c>
      <c r="H491" s="140"/>
      <c r="I491" s="140">
        <f t="shared" si="34"/>
        <v>0</v>
      </c>
      <c r="J491" s="141">
        <f t="shared" si="35"/>
        <v>0</v>
      </c>
      <c r="K491" s="142"/>
    </row>
    <row r="492" spans="1:11" s="120" customFormat="1" ht="12.75">
      <c r="A492" s="137" t="s">
        <v>1286</v>
      </c>
      <c r="B492" s="138">
        <v>1401502</v>
      </c>
      <c r="C492" s="138" t="s">
        <v>1287</v>
      </c>
      <c r="D492" s="139">
        <v>165.8</v>
      </c>
      <c r="E492" s="231">
        <v>9087</v>
      </c>
      <c r="F492" s="232">
        <v>1918927</v>
      </c>
      <c r="G492" s="141">
        <f t="shared" si="32"/>
        <v>1744479.0909090908</v>
      </c>
      <c r="H492" s="140">
        <v>9000</v>
      </c>
      <c r="I492" s="140">
        <f t="shared" si="34"/>
        <v>1492200</v>
      </c>
      <c r="J492" s="141">
        <f t="shared" si="35"/>
        <v>1671264.0000000002</v>
      </c>
      <c r="K492" s="142">
        <f>J492/G492*100</f>
        <v>95.80303992804315</v>
      </c>
    </row>
    <row r="493" spans="1:11" s="120" customFormat="1" ht="12.75">
      <c r="A493" s="137" t="s">
        <v>1286</v>
      </c>
      <c r="B493" s="138">
        <v>1401503</v>
      </c>
      <c r="C493" s="138" t="s">
        <v>1288</v>
      </c>
      <c r="D493" s="139">
        <v>248.7</v>
      </c>
      <c r="E493" s="140"/>
      <c r="F493" s="141"/>
      <c r="G493" s="141">
        <f t="shared" si="32"/>
        <v>0</v>
      </c>
      <c r="H493" s="140">
        <v>1000</v>
      </c>
      <c r="I493" s="140">
        <f t="shared" si="34"/>
        <v>248700</v>
      </c>
      <c r="J493" s="141">
        <f t="shared" si="35"/>
        <v>278544</v>
      </c>
      <c r="K493" s="142"/>
    </row>
    <row r="494" spans="1:11" s="120" customFormat="1" ht="12.75">
      <c r="A494" s="137" t="s">
        <v>1286</v>
      </c>
      <c r="B494" s="138">
        <v>1401500</v>
      </c>
      <c r="C494" s="138" t="s">
        <v>1289</v>
      </c>
      <c r="D494" s="139">
        <v>138.9</v>
      </c>
      <c r="E494" s="231">
        <v>12373</v>
      </c>
      <c r="F494" s="232">
        <v>2169590</v>
      </c>
      <c r="G494" s="141">
        <f t="shared" si="32"/>
        <v>1972354.5454545452</v>
      </c>
      <c r="H494" s="140">
        <v>13000</v>
      </c>
      <c r="I494" s="140">
        <f t="shared" si="34"/>
        <v>1805700</v>
      </c>
      <c r="J494" s="141">
        <f t="shared" si="35"/>
        <v>2022384.0000000002</v>
      </c>
      <c r="K494" s="142">
        <f>J494/G494*100</f>
        <v>102.53653455261136</v>
      </c>
    </row>
    <row r="495" spans="1:11" s="120" customFormat="1" ht="12.75">
      <c r="A495" s="137" t="s">
        <v>1286</v>
      </c>
      <c r="B495" s="138">
        <v>1401499</v>
      </c>
      <c r="C495" s="138" t="s">
        <v>1290</v>
      </c>
      <c r="D495" s="139">
        <v>208.4</v>
      </c>
      <c r="E495" s="140"/>
      <c r="F495" s="141"/>
      <c r="G495" s="141">
        <f t="shared" si="32"/>
        <v>0</v>
      </c>
      <c r="H495" s="140">
        <v>1000</v>
      </c>
      <c r="I495" s="140">
        <f t="shared" si="34"/>
        <v>208400</v>
      </c>
      <c r="J495" s="141">
        <f t="shared" si="35"/>
        <v>233408.00000000003</v>
      </c>
      <c r="K495" s="142"/>
    </row>
    <row r="496" spans="1:11" s="120" customFormat="1" ht="12.75">
      <c r="A496" s="137" t="s">
        <v>1286</v>
      </c>
      <c r="B496" s="138">
        <v>1401082</v>
      </c>
      <c r="C496" s="144" t="s">
        <v>1291</v>
      </c>
      <c r="D496" s="145">
        <v>376.2</v>
      </c>
      <c r="E496" s="231">
        <v>14912</v>
      </c>
      <c r="F496" s="232">
        <v>7393720</v>
      </c>
      <c r="G496" s="141">
        <f t="shared" si="32"/>
        <v>6721563.636363636</v>
      </c>
      <c r="H496" s="140">
        <v>15000</v>
      </c>
      <c r="I496" s="140">
        <f t="shared" si="34"/>
        <v>5643000</v>
      </c>
      <c r="J496" s="141">
        <f t="shared" si="35"/>
        <v>6320160.000000001</v>
      </c>
      <c r="K496" s="142">
        <f>J496/G496*100</f>
        <v>94.0281211622837</v>
      </c>
    </row>
    <row r="497" spans="1:11" s="120" customFormat="1" ht="12.75">
      <c r="A497" s="137" t="s">
        <v>1286</v>
      </c>
      <c r="B497" s="138">
        <v>1401083</v>
      </c>
      <c r="C497" s="144" t="s">
        <v>1292</v>
      </c>
      <c r="D497" s="145">
        <v>394.9</v>
      </c>
      <c r="E497" s="231">
        <v>4952</v>
      </c>
      <c r="F497" s="232">
        <f>2364519+2270</f>
        <v>2366789</v>
      </c>
      <c r="G497" s="141">
        <f t="shared" si="32"/>
        <v>2151626.3636363633</v>
      </c>
      <c r="H497" s="140">
        <v>5200</v>
      </c>
      <c r="I497" s="140">
        <f t="shared" si="34"/>
        <v>2053479.9999999998</v>
      </c>
      <c r="J497" s="141">
        <f t="shared" si="35"/>
        <v>2299897.6</v>
      </c>
      <c r="K497" s="142">
        <f>J497/G497*100</f>
        <v>106.89112379684038</v>
      </c>
    </row>
    <row r="498" spans="1:11" s="120" customFormat="1" ht="12.75">
      <c r="A498" s="137" t="s">
        <v>1286</v>
      </c>
      <c r="B498" s="138">
        <v>1401140</v>
      </c>
      <c r="C498" s="138" t="s">
        <v>1293</v>
      </c>
      <c r="D498" s="145">
        <v>165.8</v>
      </c>
      <c r="E498" s="140"/>
      <c r="F498" s="141"/>
      <c r="G498" s="141">
        <f t="shared" si="32"/>
        <v>0</v>
      </c>
      <c r="H498" s="140">
        <v>200</v>
      </c>
      <c r="I498" s="140">
        <f t="shared" si="34"/>
        <v>33160</v>
      </c>
      <c r="J498" s="141">
        <f t="shared" si="35"/>
        <v>37139.200000000004</v>
      </c>
      <c r="K498" s="142"/>
    </row>
    <row r="499" spans="1:11" s="120" customFormat="1" ht="12.75">
      <c r="A499" s="137" t="s">
        <v>1286</v>
      </c>
      <c r="B499" s="138">
        <v>1401175</v>
      </c>
      <c r="C499" s="138" t="s">
        <v>1294</v>
      </c>
      <c r="D499" s="145">
        <v>138.9</v>
      </c>
      <c r="E499" s="140"/>
      <c r="F499" s="141"/>
      <c r="G499" s="141">
        <f t="shared" si="32"/>
        <v>0</v>
      </c>
      <c r="H499" s="140">
        <v>200</v>
      </c>
      <c r="I499" s="140">
        <f t="shared" si="34"/>
        <v>27780</v>
      </c>
      <c r="J499" s="141">
        <f t="shared" si="35"/>
        <v>31113.600000000002</v>
      </c>
      <c r="K499" s="142"/>
    </row>
    <row r="500" spans="1:11" s="120" customFormat="1" ht="12.75">
      <c r="A500" s="137" t="s">
        <v>1286</v>
      </c>
      <c r="B500" s="138">
        <v>1401178</v>
      </c>
      <c r="C500" s="138" t="s">
        <v>1295</v>
      </c>
      <c r="D500" s="145">
        <v>250.8</v>
      </c>
      <c r="E500" s="140"/>
      <c r="F500" s="141"/>
      <c r="G500" s="141">
        <f t="shared" si="32"/>
        <v>0</v>
      </c>
      <c r="H500" s="140">
        <v>100</v>
      </c>
      <c r="I500" s="140">
        <f t="shared" si="34"/>
        <v>25080</v>
      </c>
      <c r="J500" s="141">
        <f t="shared" si="35"/>
        <v>28089.600000000002</v>
      </c>
      <c r="K500" s="142"/>
    </row>
    <row r="501" spans="1:11" s="120" customFormat="1" ht="12.75">
      <c r="A501" s="137" t="s">
        <v>1286</v>
      </c>
      <c r="B501" s="138">
        <v>1401179</v>
      </c>
      <c r="C501" s="138" t="s">
        <v>1296</v>
      </c>
      <c r="D501" s="145">
        <v>376.2</v>
      </c>
      <c r="E501" s="140"/>
      <c r="F501" s="141"/>
      <c r="G501" s="141">
        <f t="shared" si="32"/>
        <v>0</v>
      </c>
      <c r="H501" s="140">
        <v>100</v>
      </c>
      <c r="I501" s="140">
        <f t="shared" si="34"/>
        <v>37620</v>
      </c>
      <c r="J501" s="141">
        <f t="shared" si="35"/>
        <v>42134.4</v>
      </c>
      <c r="K501" s="142"/>
    </row>
    <row r="502" spans="1:11" s="120" customFormat="1" ht="12.75">
      <c r="A502" s="137" t="s">
        <v>1286</v>
      </c>
      <c r="B502" s="138">
        <v>1401504</v>
      </c>
      <c r="C502" s="144" t="s">
        <v>1297</v>
      </c>
      <c r="D502" s="145">
        <v>250.8</v>
      </c>
      <c r="E502" s="140"/>
      <c r="F502" s="141"/>
      <c r="G502" s="141">
        <f t="shared" si="32"/>
        <v>0</v>
      </c>
      <c r="H502" s="140">
        <v>200</v>
      </c>
      <c r="I502" s="140">
        <f t="shared" si="34"/>
        <v>50160</v>
      </c>
      <c r="J502" s="141">
        <f t="shared" si="35"/>
        <v>56179.200000000004</v>
      </c>
      <c r="K502" s="142"/>
    </row>
    <row r="503" spans="1:11" s="120" customFormat="1" ht="12.75">
      <c r="A503" s="137" t="s">
        <v>1286</v>
      </c>
      <c r="B503" s="138">
        <v>1401505</v>
      </c>
      <c r="C503" s="144" t="s">
        <v>1298</v>
      </c>
      <c r="D503" s="145">
        <v>376.2</v>
      </c>
      <c r="E503" s="140"/>
      <c r="F503" s="141"/>
      <c r="G503" s="141">
        <f t="shared" si="32"/>
        <v>0</v>
      </c>
      <c r="H503" s="140">
        <v>200</v>
      </c>
      <c r="I503" s="140">
        <f t="shared" si="34"/>
        <v>75240</v>
      </c>
      <c r="J503" s="141">
        <f t="shared" si="35"/>
        <v>84268.8</v>
      </c>
      <c r="K503" s="142"/>
    </row>
    <row r="504" spans="1:11" s="120" customFormat="1" ht="12.75">
      <c r="A504" s="137"/>
      <c r="B504" s="138"/>
      <c r="C504" s="138"/>
      <c r="D504" s="139"/>
      <c r="E504" s="140"/>
      <c r="F504" s="140"/>
      <c r="G504" s="141">
        <f t="shared" si="32"/>
        <v>0</v>
      </c>
      <c r="H504" s="140"/>
      <c r="I504" s="140">
        <f t="shared" si="34"/>
        <v>0</v>
      </c>
      <c r="J504" s="141">
        <f t="shared" si="35"/>
        <v>0</v>
      </c>
      <c r="K504" s="142"/>
    </row>
    <row r="505" spans="1:11" s="120" customFormat="1" ht="12.75">
      <c r="A505" s="137" t="s">
        <v>1299</v>
      </c>
      <c r="B505" s="138">
        <v>1401922</v>
      </c>
      <c r="C505" s="138" t="s">
        <v>1300</v>
      </c>
      <c r="D505" s="139">
        <v>231.5</v>
      </c>
      <c r="E505" s="231">
        <v>1468</v>
      </c>
      <c r="F505" s="232">
        <v>404674</v>
      </c>
      <c r="G505" s="141">
        <f t="shared" si="32"/>
        <v>367885.45454545453</v>
      </c>
      <c r="H505" s="140">
        <v>1900</v>
      </c>
      <c r="I505" s="140">
        <f t="shared" si="34"/>
        <v>439850</v>
      </c>
      <c r="J505" s="141">
        <f t="shared" si="35"/>
        <v>492632.00000000006</v>
      </c>
      <c r="K505" s="142">
        <f>J505/G505*100</f>
        <v>133.90907248797802</v>
      </c>
    </row>
    <row r="506" spans="1:11" s="120" customFormat="1" ht="12.75">
      <c r="A506" s="137" t="s">
        <v>1299</v>
      </c>
      <c r="B506" s="138">
        <v>1401923</v>
      </c>
      <c r="C506" s="138" t="s">
        <v>1301</v>
      </c>
      <c r="D506" s="139">
        <v>463</v>
      </c>
      <c r="E506" s="231">
        <v>2119</v>
      </c>
      <c r="F506" s="232">
        <v>1145446</v>
      </c>
      <c r="G506" s="141">
        <f t="shared" si="32"/>
        <v>1041314.5454545454</v>
      </c>
      <c r="H506" s="140">
        <v>3600</v>
      </c>
      <c r="I506" s="140">
        <f t="shared" si="34"/>
        <v>1666800</v>
      </c>
      <c r="J506" s="141">
        <f t="shared" si="35"/>
        <v>1866816.0000000002</v>
      </c>
      <c r="K506" s="142">
        <f>J506/G506*100</f>
        <v>179.27493744794606</v>
      </c>
    </row>
    <row r="507" spans="1:11" s="120" customFormat="1" ht="12.75">
      <c r="A507" s="137" t="s">
        <v>1299</v>
      </c>
      <c r="B507" s="138">
        <v>1401171</v>
      </c>
      <c r="C507" s="138" t="s">
        <v>1302</v>
      </c>
      <c r="D507" s="139">
        <v>154.4</v>
      </c>
      <c r="E507" s="231">
        <v>359</v>
      </c>
      <c r="F507" s="232">
        <v>65287</v>
      </c>
      <c r="G507" s="141">
        <f t="shared" si="32"/>
        <v>59351.81818181818</v>
      </c>
      <c r="H507" s="140">
        <v>500</v>
      </c>
      <c r="I507" s="140">
        <f t="shared" si="34"/>
        <v>77200</v>
      </c>
      <c r="J507" s="141">
        <f t="shared" si="35"/>
        <v>86464.00000000001</v>
      </c>
      <c r="K507" s="142">
        <f>J507/G507*100</f>
        <v>145.68045705883256</v>
      </c>
    </row>
    <row r="508" spans="1:11" s="120" customFormat="1" ht="12.75">
      <c r="A508" s="137" t="s">
        <v>1299</v>
      </c>
      <c r="B508" s="138">
        <v>1401172</v>
      </c>
      <c r="C508" s="138" t="s">
        <v>1303</v>
      </c>
      <c r="D508" s="139">
        <v>278.8</v>
      </c>
      <c r="E508" s="231">
        <v>620</v>
      </c>
      <c r="F508" s="232">
        <v>191148</v>
      </c>
      <c r="G508" s="141">
        <f aca="true" t="shared" si="37" ref="G508:G571">F508/1.1</f>
        <v>173770.9090909091</v>
      </c>
      <c r="H508" s="140">
        <v>1000</v>
      </c>
      <c r="I508" s="140">
        <f t="shared" si="34"/>
        <v>278800</v>
      </c>
      <c r="J508" s="141">
        <f t="shared" si="35"/>
        <v>312256.00000000006</v>
      </c>
      <c r="K508" s="142">
        <f>J508/G508*100</f>
        <v>179.69405905371758</v>
      </c>
    </row>
    <row r="509" spans="1:11" s="120" customFormat="1" ht="12.75">
      <c r="A509" s="137" t="s">
        <v>1299</v>
      </c>
      <c r="B509" s="138">
        <v>1401182</v>
      </c>
      <c r="C509" s="138" t="s">
        <v>1304</v>
      </c>
      <c r="D509" s="139">
        <v>418.1</v>
      </c>
      <c r="E509" s="231">
        <v>9709</v>
      </c>
      <c r="F509" s="232">
        <v>4758584</v>
      </c>
      <c r="G509" s="141">
        <f t="shared" si="37"/>
        <v>4325985.454545454</v>
      </c>
      <c r="H509" s="140">
        <v>11000</v>
      </c>
      <c r="I509" s="140">
        <f t="shared" si="34"/>
        <v>4599100</v>
      </c>
      <c r="J509" s="141">
        <f t="shared" si="35"/>
        <v>5150992.000000001</v>
      </c>
      <c r="K509" s="142">
        <f>J509/G509*100</f>
        <v>119.0709505180533</v>
      </c>
    </row>
    <row r="510" spans="1:11" s="120" customFormat="1" ht="12.75">
      <c r="A510" s="137"/>
      <c r="B510" s="138"/>
      <c r="C510" s="138"/>
      <c r="D510" s="139"/>
      <c r="E510" s="140"/>
      <c r="F510" s="140"/>
      <c r="G510" s="141">
        <f t="shared" si="37"/>
        <v>0</v>
      </c>
      <c r="H510" s="140"/>
      <c r="I510" s="140">
        <f t="shared" si="34"/>
        <v>0</v>
      </c>
      <c r="J510" s="141">
        <f t="shared" si="35"/>
        <v>0</v>
      </c>
      <c r="K510" s="142"/>
    </row>
    <row r="511" spans="1:11" s="120" customFormat="1" ht="12.75">
      <c r="A511" s="137" t="s">
        <v>1305</v>
      </c>
      <c r="B511" s="138">
        <v>1401251</v>
      </c>
      <c r="C511" s="138" t="s">
        <v>1306</v>
      </c>
      <c r="D511" s="139">
        <v>233.4</v>
      </c>
      <c r="E511" s="231">
        <v>47</v>
      </c>
      <c r="F511" s="232">
        <v>13515</v>
      </c>
      <c r="G511" s="141">
        <f t="shared" si="37"/>
        <v>12286.363636363636</v>
      </c>
      <c r="H511" s="140">
        <v>100</v>
      </c>
      <c r="I511" s="140">
        <f t="shared" si="34"/>
        <v>23340</v>
      </c>
      <c r="J511" s="141">
        <f t="shared" si="35"/>
        <v>26140.800000000003</v>
      </c>
      <c r="K511" s="142">
        <f>J511/G511*100</f>
        <v>212.7627081021088</v>
      </c>
    </row>
    <row r="512" spans="1:11" s="120" customFormat="1" ht="12.75">
      <c r="A512" s="137" t="s">
        <v>1305</v>
      </c>
      <c r="B512" s="138">
        <v>1401252</v>
      </c>
      <c r="C512" s="138" t="s">
        <v>1307</v>
      </c>
      <c r="D512" s="139">
        <v>375.8</v>
      </c>
      <c r="E512" s="231">
        <v>130</v>
      </c>
      <c r="F512" s="232">
        <v>66262</v>
      </c>
      <c r="G512" s="141">
        <f t="shared" si="37"/>
        <v>60238.181818181816</v>
      </c>
      <c r="H512" s="140">
        <v>200</v>
      </c>
      <c r="I512" s="140">
        <f t="shared" si="34"/>
        <v>75160</v>
      </c>
      <c r="J512" s="141">
        <f t="shared" si="35"/>
        <v>84179.20000000001</v>
      </c>
      <c r="K512" s="142">
        <f>J512/G512*100</f>
        <v>139.74392562856542</v>
      </c>
    </row>
    <row r="513" spans="1:11" s="120" customFormat="1" ht="12.75">
      <c r="A513" s="137" t="s">
        <v>1305</v>
      </c>
      <c r="B513" s="138">
        <v>1401606</v>
      </c>
      <c r="C513" s="144" t="s">
        <v>1308</v>
      </c>
      <c r="D513" s="139">
        <v>644.1</v>
      </c>
      <c r="E513" s="231">
        <v>3058</v>
      </c>
      <c r="F513" s="232">
        <v>2253479</v>
      </c>
      <c r="G513" s="141">
        <f t="shared" si="37"/>
        <v>2048617.2727272725</v>
      </c>
      <c r="H513" s="140">
        <v>4400</v>
      </c>
      <c r="I513" s="140">
        <f t="shared" si="34"/>
        <v>2834040</v>
      </c>
      <c r="J513" s="141">
        <f t="shared" si="35"/>
        <v>3174124.8000000003</v>
      </c>
      <c r="K513" s="142">
        <f>J513/G513*100</f>
        <v>154.93986320706784</v>
      </c>
    </row>
    <row r="514" spans="1:11" s="120" customFormat="1" ht="12.75">
      <c r="A514" s="137" t="s">
        <v>1305</v>
      </c>
      <c r="B514" s="138">
        <v>1401190</v>
      </c>
      <c r="C514" s="138" t="s">
        <v>1309</v>
      </c>
      <c r="D514" s="139">
        <v>375.8</v>
      </c>
      <c r="E514" s="231">
        <v>4</v>
      </c>
      <c r="F514" s="232">
        <v>1724</v>
      </c>
      <c r="G514" s="141">
        <f t="shared" si="37"/>
        <v>1567.2727272727273</v>
      </c>
      <c r="H514" s="140">
        <v>500</v>
      </c>
      <c r="I514" s="140">
        <f t="shared" si="34"/>
        <v>187900</v>
      </c>
      <c r="J514" s="141">
        <f t="shared" si="35"/>
        <v>210448.00000000003</v>
      </c>
      <c r="K514" s="142">
        <f>J514/G514*100</f>
        <v>13427.656612529003</v>
      </c>
    </row>
    <row r="515" spans="1:11" s="120" customFormat="1" ht="12.75">
      <c r="A515" s="137"/>
      <c r="B515" s="138"/>
      <c r="C515" s="138"/>
      <c r="D515" s="139"/>
      <c r="E515" s="140"/>
      <c r="F515" s="140"/>
      <c r="G515" s="141">
        <f t="shared" si="37"/>
        <v>0</v>
      </c>
      <c r="H515" s="140"/>
      <c r="I515" s="140">
        <f t="shared" si="34"/>
        <v>0</v>
      </c>
      <c r="J515" s="141">
        <f t="shared" si="35"/>
        <v>0</v>
      </c>
      <c r="K515" s="142"/>
    </row>
    <row r="516" spans="1:11" s="120" customFormat="1" ht="12.75">
      <c r="A516" s="137" t="s">
        <v>1310</v>
      </c>
      <c r="B516" s="138">
        <v>1401131</v>
      </c>
      <c r="C516" s="138" t="s">
        <v>1311</v>
      </c>
      <c r="D516" s="139">
        <v>167.1</v>
      </c>
      <c r="E516" s="231">
        <v>7066</v>
      </c>
      <c r="F516" s="232">
        <v>2469970</v>
      </c>
      <c r="G516" s="141">
        <f t="shared" si="37"/>
        <v>2245427.2727272725</v>
      </c>
      <c r="H516" s="140">
        <v>8500</v>
      </c>
      <c r="I516" s="140">
        <f t="shared" si="34"/>
        <v>1420350</v>
      </c>
      <c r="J516" s="141">
        <f t="shared" si="35"/>
        <v>1590792.0000000002</v>
      </c>
      <c r="K516" s="142">
        <f aca="true" t="shared" si="38" ref="K516:K521">J516/G516*100</f>
        <v>70.84584833014168</v>
      </c>
    </row>
    <row r="517" spans="1:11" s="120" customFormat="1" ht="12.75">
      <c r="A517" s="137" t="s">
        <v>1310</v>
      </c>
      <c r="B517" s="138">
        <v>1401130</v>
      </c>
      <c r="C517" s="138" t="s">
        <v>1312</v>
      </c>
      <c r="D517" s="139">
        <v>137.3</v>
      </c>
      <c r="E517" s="231">
        <v>560</v>
      </c>
      <c r="F517" s="232">
        <v>150270</v>
      </c>
      <c r="G517" s="141">
        <f t="shared" si="37"/>
        <v>136609.0909090909</v>
      </c>
      <c r="H517" s="140">
        <v>1000</v>
      </c>
      <c r="I517" s="140">
        <f t="shared" si="34"/>
        <v>137300</v>
      </c>
      <c r="J517" s="141">
        <f t="shared" si="35"/>
        <v>153776.00000000003</v>
      </c>
      <c r="K517" s="142">
        <f t="shared" si="38"/>
        <v>112.56644706195517</v>
      </c>
    </row>
    <row r="518" spans="1:11" s="120" customFormat="1" ht="12.75">
      <c r="A518" s="137" t="s">
        <v>1310</v>
      </c>
      <c r="B518" s="138">
        <v>1401012</v>
      </c>
      <c r="C518" s="138" t="s">
        <v>1313</v>
      </c>
      <c r="D518" s="139">
        <v>137.3</v>
      </c>
      <c r="E518" s="231">
        <v>1062</v>
      </c>
      <c r="F518" s="232">
        <v>279318</v>
      </c>
      <c r="G518" s="141">
        <f t="shared" si="37"/>
        <v>253925.45454545453</v>
      </c>
      <c r="H518" s="140">
        <v>1200</v>
      </c>
      <c r="I518" s="140">
        <f t="shared" si="34"/>
        <v>164760</v>
      </c>
      <c r="J518" s="141">
        <f t="shared" si="35"/>
        <v>184531.2</v>
      </c>
      <c r="K518" s="142">
        <f t="shared" si="38"/>
        <v>72.67140678366594</v>
      </c>
    </row>
    <row r="519" spans="1:11" s="120" customFormat="1" ht="12.75">
      <c r="A519" s="137" t="s">
        <v>1310</v>
      </c>
      <c r="B519" s="138">
        <v>1401013</v>
      </c>
      <c r="C519" s="138" t="s">
        <v>1314</v>
      </c>
      <c r="D519" s="139">
        <v>167.1</v>
      </c>
      <c r="E519" s="231">
        <v>27370</v>
      </c>
      <c r="F519" s="232">
        <v>9732600</v>
      </c>
      <c r="G519" s="141">
        <f t="shared" si="37"/>
        <v>8847818.181818182</v>
      </c>
      <c r="H519" s="140">
        <v>30000</v>
      </c>
      <c r="I519" s="140">
        <f t="shared" si="34"/>
        <v>5013000</v>
      </c>
      <c r="J519" s="141">
        <f t="shared" si="35"/>
        <v>5614560.000000001</v>
      </c>
      <c r="K519" s="142">
        <f t="shared" si="38"/>
        <v>63.45700018494546</v>
      </c>
    </row>
    <row r="520" spans="1:11" s="120" customFormat="1" ht="12.75">
      <c r="A520" s="137" t="s">
        <v>1310</v>
      </c>
      <c r="B520" s="138">
        <v>1401909</v>
      </c>
      <c r="C520" s="144" t="s">
        <v>1315</v>
      </c>
      <c r="D520" s="139">
        <v>167.1</v>
      </c>
      <c r="E520" s="231">
        <v>5449</v>
      </c>
      <c r="F520" s="232">
        <v>1879302</v>
      </c>
      <c r="G520" s="141">
        <f t="shared" si="37"/>
        <v>1708456.3636363635</v>
      </c>
      <c r="H520" s="140">
        <v>8500</v>
      </c>
      <c r="I520" s="140">
        <f t="shared" si="34"/>
        <v>1420350</v>
      </c>
      <c r="J520" s="141">
        <f t="shared" si="35"/>
        <v>1590792.0000000002</v>
      </c>
      <c r="K520" s="142">
        <f t="shared" si="38"/>
        <v>93.11282593218122</v>
      </c>
    </row>
    <row r="521" spans="1:11" s="120" customFormat="1" ht="12.75">
      <c r="A521" s="137" t="s">
        <v>1310</v>
      </c>
      <c r="B521" s="138">
        <v>1401908</v>
      </c>
      <c r="C521" s="144" t="s">
        <v>1316</v>
      </c>
      <c r="D521" s="139">
        <v>137.3</v>
      </c>
      <c r="E521" s="231">
        <v>1389</v>
      </c>
      <c r="F521" s="232">
        <v>361574</v>
      </c>
      <c r="G521" s="141">
        <f t="shared" si="37"/>
        <v>328703.63636363635</v>
      </c>
      <c r="H521" s="140">
        <v>1600</v>
      </c>
      <c r="I521" s="140">
        <f t="shared" si="34"/>
        <v>219680.00000000003</v>
      </c>
      <c r="J521" s="141">
        <f t="shared" si="35"/>
        <v>246041.60000000006</v>
      </c>
      <c r="K521" s="142">
        <f t="shared" si="38"/>
        <v>74.85210772898496</v>
      </c>
    </row>
    <row r="522" spans="1:11" s="120" customFormat="1" ht="12.75">
      <c r="A522" s="137" t="s">
        <v>1310</v>
      </c>
      <c r="B522" s="138">
        <v>1401931</v>
      </c>
      <c r="C522" s="138" t="s">
        <v>1317</v>
      </c>
      <c r="D522" s="139">
        <v>137.3</v>
      </c>
      <c r="E522" s="140"/>
      <c r="F522" s="141"/>
      <c r="G522" s="141">
        <f t="shared" si="37"/>
        <v>0</v>
      </c>
      <c r="H522" s="140">
        <v>100</v>
      </c>
      <c r="I522" s="140">
        <f t="shared" si="34"/>
        <v>13730.000000000002</v>
      </c>
      <c r="J522" s="141">
        <f t="shared" si="35"/>
        <v>15377.600000000004</v>
      </c>
      <c r="K522" s="142"/>
    </row>
    <row r="523" spans="1:11" s="120" customFormat="1" ht="12.75">
      <c r="A523" s="137" t="s">
        <v>1310</v>
      </c>
      <c r="B523" s="138">
        <v>1401932</v>
      </c>
      <c r="C523" s="138" t="s">
        <v>1318</v>
      </c>
      <c r="D523" s="139">
        <v>167.1</v>
      </c>
      <c r="E523" s="140"/>
      <c r="F523" s="141"/>
      <c r="G523" s="141">
        <f t="shared" si="37"/>
        <v>0</v>
      </c>
      <c r="H523" s="140">
        <v>200</v>
      </c>
      <c r="I523" s="140">
        <f t="shared" si="34"/>
        <v>33420</v>
      </c>
      <c r="J523" s="141">
        <f t="shared" si="35"/>
        <v>37430.4</v>
      </c>
      <c r="K523" s="142"/>
    </row>
    <row r="524" spans="1:11" s="120" customFormat="1" ht="12.75">
      <c r="A524" s="137"/>
      <c r="B524" s="138"/>
      <c r="C524" s="138"/>
      <c r="D524" s="139"/>
      <c r="E524" s="140"/>
      <c r="F524" s="140"/>
      <c r="G524" s="141">
        <f t="shared" si="37"/>
        <v>0</v>
      </c>
      <c r="H524" s="140"/>
      <c r="I524" s="140">
        <f t="shared" si="34"/>
        <v>0</v>
      </c>
      <c r="J524" s="141">
        <f t="shared" si="35"/>
        <v>0</v>
      </c>
      <c r="K524" s="142"/>
    </row>
    <row r="525" spans="1:11" s="120" customFormat="1" ht="12.75">
      <c r="A525" s="137" t="s">
        <v>1319</v>
      </c>
      <c r="B525" s="138">
        <v>1401030</v>
      </c>
      <c r="C525" s="138" t="s">
        <v>1320</v>
      </c>
      <c r="D525" s="139">
        <v>248.7</v>
      </c>
      <c r="E525" s="231">
        <v>25111</v>
      </c>
      <c r="F525" s="232">
        <v>7307842</v>
      </c>
      <c r="G525" s="141">
        <f t="shared" si="37"/>
        <v>6643492.727272727</v>
      </c>
      <c r="H525" s="140">
        <v>28000</v>
      </c>
      <c r="I525" s="140">
        <f t="shared" si="34"/>
        <v>6963600</v>
      </c>
      <c r="J525" s="141">
        <f t="shared" si="35"/>
        <v>7799232.000000001</v>
      </c>
      <c r="K525" s="142">
        <f>J525/G525*100</f>
        <v>117.39656111886386</v>
      </c>
    </row>
    <row r="526" spans="1:11" s="120" customFormat="1" ht="12.75">
      <c r="A526" s="137" t="s">
        <v>1319</v>
      </c>
      <c r="B526" s="138">
        <v>1401055</v>
      </c>
      <c r="C526" s="138" t="s">
        <v>1321</v>
      </c>
      <c r="D526" s="139">
        <v>348.1</v>
      </c>
      <c r="E526" s="231">
        <v>717</v>
      </c>
      <c r="F526" s="232">
        <v>302828</v>
      </c>
      <c r="G526" s="141">
        <f t="shared" si="37"/>
        <v>275298.1818181818</v>
      </c>
      <c r="H526" s="140">
        <v>2000</v>
      </c>
      <c r="I526" s="140">
        <f t="shared" si="34"/>
        <v>696200</v>
      </c>
      <c r="J526" s="141">
        <f t="shared" si="35"/>
        <v>779744.0000000001</v>
      </c>
      <c r="K526" s="142">
        <f>J526/G526*100</f>
        <v>283.23616046072357</v>
      </c>
    </row>
    <row r="527" spans="1:11" s="120" customFormat="1" ht="12.75">
      <c r="A527" s="137"/>
      <c r="B527" s="138"/>
      <c r="C527" s="138"/>
      <c r="D527" s="139"/>
      <c r="E527" s="140"/>
      <c r="F527" s="140"/>
      <c r="G527" s="141">
        <f t="shared" si="37"/>
        <v>0</v>
      </c>
      <c r="H527" s="140"/>
      <c r="I527" s="140">
        <f aca="true" t="shared" si="39" ref="I527:I590">D527*H527</f>
        <v>0</v>
      </c>
      <c r="J527" s="141">
        <f t="shared" si="35"/>
        <v>0</v>
      </c>
      <c r="K527" s="142"/>
    </row>
    <row r="528" spans="1:11" s="120" customFormat="1" ht="12.75">
      <c r="A528" s="137" t="s">
        <v>1322</v>
      </c>
      <c r="B528" s="138">
        <v>1401400</v>
      </c>
      <c r="C528" s="144" t="s">
        <v>1323</v>
      </c>
      <c r="D528" s="139">
        <v>803.4</v>
      </c>
      <c r="E528" s="231">
        <v>2698</v>
      </c>
      <c r="F528" s="232">
        <v>2624524</v>
      </c>
      <c r="G528" s="141">
        <f t="shared" si="37"/>
        <v>2385930.9090909087</v>
      </c>
      <c r="H528" s="140">
        <v>2800</v>
      </c>
      <c r="I528" s="140">
        <f t="shared" si="39"/>
        <v>2249520</v>
      </c>
      <c r="J528" s="141">
        <f aca="true" t="shared" si="40" ref="J528:J591">I528*1.12</f>
        <v>2519462.4000000004</v>
      </c>
      <c r="K528" s="142">
        <f>J528/G528*100</f>
        <v>105.5966201871273</v>
      </c>
    </row>
    <row r="529" spans="1:11" s="120" customFormat="1" ht="12.75">
      <c r="A529" s="137" t="s">
        <v>1322</v>
      </c>
      <c r="B529" s="138">
        <v>1401401</v>
      </c>
      <c r="C529" s="144" t="s">
        <v>1324</v>
      </c>
      <c r="D529" s="139">
        <v>749.7</v>
      </c>
      <c r="E529" s="231">
        <v>10</v>
      </c>
      <c r="F529" s="232">
        <v>9236</v>
      </c>
      <c r="G529" s="141">
        <f t="shared" si="37"/>
        <v>8396.363636363636</v>
      </c>
      <c r="H529" s="140">
        <v>5</v>
      </c>
      <c r="I529" s="140">
        <f t="shared" si="39"/>
        <v>3748.5</v>
      </c>
      <c r="J529" s="141">
        <f t="shared" si="40"/>
        <v>4198.320000000001</v>
      </c>
      <c r="K529" s="142">
        <f>J529/G529*100</f>
        <v>50.001645734084036</v>
      </c>
    </row>
    <row r="530" spans="1:11" s="120" customFormat="1" ht="12.75">
      <c r="A530" s="137"/>
      <c r="B530" s="138"/>
      <c r="C530" s="138"/>
      <c r="D530" s="139"/>
      <c r="E530" s="140"/>
      <c r="F530" s="140"/>
      <c r="G530" s="141">
        <f t="shared" si="37"/>
        <v>0</v>
      </c>
      <c r="H530" s="140"/>
      <c r="I530" s="140">
        <f t="shared" si="39"/>
        <v>0</v>
      </c>
      <c r="J530" s="141">
        <f t="shared" si="40"/>
        <v>0</v>
      </c>
      <c r="K530" s="142"/>
    </row>
    <row r="531" spans="1:11" s="120" customFormat="1" ht="12.75">
      <c r="A531" s="137" t="s">
        <v>1325</v>
      </c>
      <c r="B531" s="138">
        <v>1401236</v>
      </c>
      <c r="C531" s="138" t="s">
        <v>1326</v>
      </c>
      <c r="D531" s="139">
        <v>484.1</v>
      </c>
      <c r="E531" s="231">
        <v>15293</v>
      </c>
      <c r="F531" s="232">
        <v>8950371</v>
      </c>
      <c r="G531" s="141">
        <f t="shared" si="37"/>
        <v>8136700.909090908</v>
      </c>
      <c r="H531" s="140">
        <v>16500</v>
      </c>
      <c r="I531" s="140">
        <f t="shared" si="39"/>
        <v>7987650</v>
      </c>
      <c r="J531" s="141">
        <f t="shared" si="40"/>
        <v>8946168</v>
      </c>
      <c r="K531" s="142">
        <f>J531/G531*100</f>
        <v>109.94834515798284</v>
      </c>
    </row>
    <row r="532" spans="1:11" s="120" customFormat="1" ht="12.75">
      <c r="A532" s="137"/>
      <c r="B532" s="138"/>
      <c r="C532" s="138"/>
      <c r="D532" s="139"/>
      <c r="E532" s="140"/>
      <c r="F532" s="140"/>
      <c r="G532" s="141">
        <f t="shared" si="37"/>
        <v>0</v>
      </c>
      <c r="H532" s="140"/>
      <c r="I532" s="140">
        <f t="shared" si="39"/>
        <v>0</v>
      </c>
      <c r="J532" s="141">
        <f t="shared" si="40"/>
        <v>0</v>
      </c>
      <c r="K532" s="142"/>
    </row>
    <row r="533" spans="1:11" s="120" customFormat="1" ht="12.75">
      <c r="A533" s="137" t="s">
        <v>1327</v>
      </c>
      <c r="B533" s="138">
        <v>1103884</v>
      </c>
      <c r="C533" s="138" t="s">
        <v>1328</v>
      </c>
      <c r="D533" s="139">
        <v>439.6</v>
      </c>
      <c r="E533" s="231">
        <v>1402</v>
      </c>
      <c r="F533" s="232">
        <v>730918</v>
      </c>
      <c r="G533" s="141">
        <f t="shared" si="37"/>
        <v>664470.9090909091</v>
      </c>
      <c r="H533" s="140">
        <v>2000</v>
      </c>
      <c r="I533" s="140">
        <f t="shared" si="39"/>
        <v>879200</v>
      </c>
      <c r="J533" s="141">
        <f t="shared" si="40"/>
        <v>984704.0000000001</v>
      </c>
      <c r="K533" s="142">
        <f>J533/G533*100</f>
        <v>148.19369614648977</v>
      </c>
    </row>
    <row r="534" spans="1:11" s="120" customFormat="1" ht="12.75">
      <c r="A534" s="137" t="s">
        <v>1327</v>
      </c>
      <c r="B534" s="138">
        <v>1103455</v>
      </c>
      <c r="C534" s="144" t="s">
        <v>1329</v>
      </c>
      <c r="D534" s="145">
        <v>698.9</v>
      </c>
      <c r="E534" s="231">
        <v>1018</v>
      </c>
      <c r="F534" s="232">
        <v>818028</v>
      </c>
      <c r="G534" s="141">
        <f t="shared" si="37"/>
        <v>743661.8181818181</v>
      </c>
      <c r="H534" s="140">
        <v>2000</v>
      </c>
      <c r="I534" s="140">
        <f t="shared" si="39"/>
        <v>1397800</v>
      </c>
      <c r="J534" s="141">
        <f t="shared" si="40"/>
        <v>1565536.0000000002</v>
      </c>
      <c r="K534" s="142">
        <f>J534/G534*100</f>
        <v>210.51719501043976</v>
      </c>
    </row>
    <row r="535" spans="1:11" s="120" customFormat="1" ht="12.75">
      <c r="A535" s="137" t="s">
        <v>1330</v>
      </c>
      <c r="B535" s="138">
        <v>1103785</v>
      </c>
      <c r="C535" s="144" t="s">
        <v>1331</v>
      </c>
      <c r="D535" s="145">
        <v>518.5</v>
      </c>
      <c r="E535" s="231">
        <v>41</v>
      </c>
      <c r="F535" s="232">
        <v>24605</v>
      </c>
      <c r="G535" s="141">
        <f t="shared" si="37"/>
        <v>22368.181818181816</v>
      </c>
      <c r="H535" s="140">
        <v>600</v>
      </c>
      <c r="I535" s="140">
        <f t="shared" si="39"/>
        <v>311100</v>
      </c>
      <c r="J535" s="141">
        <f t="shared" si="40"/>
        <v>348432.00000000006</v>
      </c>
      <c r="K535" s="142">
        <f>J535/G535*100</f>
        <v>1557.7126600284498</v>
      </c>
    </row>
    <row r="536" spans="1:11" s="120" customFormat="1" ht="12.75">
      <c r="A536" s="137"/>
      <c r="B536" s="138"/>
      <c r="C536" s="138"/>
      <c r="D536" s="139"/>
      <c r="E536" s="140"/>
      <c r="F536" s="140"/>
      <c r="G536" s="141">
        <f t="shared" si="37"/>
        <v>0</v>
      </c>
      <c r="H536" s="140"/>
      <c r="I536" s="140">
        <f t="shared" si="39"/>
        <v>0</v>
      </c>
      <c r="J536" s="141">
        <f t="shared" si="40"/>
        <v>0</v>
      </c>
      <c r="K536" s="142"/>
    </row>
    <row r="537" spans="1:11" s="120" customFormat="1" ht="12.75">
      <c r="A537" s="143" t="s">
        <v>1330</v>
      </c>
      <c r="B537" s="138">
        <v>1103112</v>
      </c>
      <c r="C537" s="138" t="s">
        <v>1332</v>
      </c>
      <c r="D537" s="139">
        <v>691.7</v>
      </c>
      <c r="E537" s="231">
        <v>597</v>
      </c>
      <c r="F537" s="232">
        <v>481195</v>
      </c>
      <c r="G537" s="141">
        <f t="shared" si="37"/>
        <v>437449.99999999994</v>
      </c>
      <c r="H537" s="140">
        <v>800</v>
      </c>
      <c r="I537" s="140">
        <f t="shared" si="39"/>
        <v>553360</v>
      </c>
      <c r="J537" s="141">
        <f t="shared" si="40"/>
        <v>619763.2000000001</v>
      </c>
      <c r="K537" s="142">
        <f>J537/G537*100</f>
        <v>141.6763515830381</v>
      </c>
    </row>
    <row r="538" spans="1:11" s="120" customFormat="1" ht="12.75">
      <c r="A538" s="143" t="s">
        <v>1330</v>
      </c>
      <c r="B538" s="138">
        <v>1103114</v>
      </c>
      <c r="C538" s="138" t="s">
        <v>1333</v>
      </c>
      <c r="D538" s="139">
        <v>763.9</v>
      </c>
      <c r="E538" s="231">
        <v>114</v>
      </c>
      <c r="F538" s="232">
        <v>106696</v>
      </c>
      <c r="G538" s="141">
        <f t="shared" si="37"/>
        <v>96996.36363636363</v>
      </c>
      <c r="H538" s="140">
        <v>200</v>
      </c>
      <c r="I538" s="140">
        <f t="shared" si="39"/>
        <v>152780</v>
      </c>
      <c r="J538" s="141">
        <f t="shared" si="40"/>
        <v>171113.6</v>
      </c>
      <c r="K538" s="142">
        <f>J538/G538*100</f>
        <v>176.41238659368673</v>
      </c>
    </row>
    <row r="539" spans="1:11" s="120" customFormat="1" ht="12.75">
      <c r="A539" s="143" t="s">
        <v>1330</v>
      </c>
      <c r="B539" s="138">
        <v>1103115</v>
      </c>
      <c r="C539" s="138" t="s">
        <v>1334</v>
      </c>
      <c r="D539" s="139">
        <v>853.8</v>
      </c>
      <c r="E539" s="231">
        <v>292</v>
      </c>
      <c r="F539" s="232">
        <v>288121</v>
      </c>
      <c r="G539" s="141">
        <f t="shared" si="37"/>
        <v>261928.1818181818</v>
      </c>
      <c r="H539" s="140">
        <v>600</v>
      </c>
      <c r="I539" s="140">
        <f t="shared" si="39"/>
        <v>512280</v>
      </c>
      <c r="J539" s="141">
        <f t="shared" si="40"/>
        <v>573753.6000000001</v>
      </c>
      <c r="K539" s="142">
        <f>J539/G539*100</f>
        <v>219.0499685895857</v>
      </c>
    </row>
    <row r="540" spans="1:11" s="120" customFormat="1" ht="12.75">
      <c r="A540" s="143" t="s">
        <v>1330</v>
      </c>
      <c r="B540" s="138">
        <v>1103116</v>
      </c>
      <c r="C540" s="138" t="s">
        <v>1335</v>
      </c>
      <c r="D540" s="139">
        <v>925.9</v>
      </c>
      <c r="E540" s="231">
        <v>444</v>
      </c>
      <c r="F540" s="232">
        <v>474574</v>
      </c>
      <c r="G540" s="141">
        <f t="shared" si="37"/>
        <v>431430.90909090906</v>
      </c>
      <c r="H540" s="140">
        <v>700</v>
      </c>
      <c r="I540" s="140">
        <f t="shared" si="39"/>
        <v>648130</v>
      </c>
      <c r="J540" s="141">
        <f t="shared" si="40"/>
        <v>725905.6000000001</v>
      </c>
      <c r="K540" s="142">
        <f>J540/G540*100</f>
        <v>168.25535322204757</v>
      </c>
    </row>
    <row r="541" spans="1:11" s="120" customFormat="1" ht="12.75">
      <c r="A541" s="137"/>
      <c r="B541" s="138"/>
      <c r="C541" s="138"/>
      <c r="D541" s="139"/>
      <c r="E541" s="140"/>
      <c r="F541" s="140"/>
      <c r="G541" s="141">
        <f t="shared" si="37"/>
        <v>0</v>
      </c>
      <c r="H541" s="140"/>
      <c r="I541" s="140">
        <f t="shared" si="39"/>
        <v>0</v>
      </c>
      <c r="J541" s="141">
        <f t="shared" si="40"/>
        <v>0</v>
      </c>
      <c r="K541" s="142"/>
    </row>
    <row r="542" spans="1:11" s="120" customFormat="1" ht="12.75">
      <c r="A542" s="137" t="s">
        <v>1336</v>
      </c>
      <c r="B542" s="138">
        <v>1403020</v>
      </c>
      <c r="C542" s="138" t="s">
        <v>1337</v>
      </c>
      <c r="D542" s="139">
        <v>448.9</v>
      </c>
      <c r="E542" s="231">
        <v>1456</v>
      </c>
      <c r="F542" s="232">
        <v>791653</v>
      </c>
      <c r="G542" s="141">
        <f t="shared" si="37"/>
        <v>719684.5454545454</v>
      </c>
      <c r="H542" s="140">
        <v>1600</v>
      </c>
      <c r="I542" s="140">
        <f t="shared" si="39"/>
        <v>718240</v>
      </c>
      <c r="J542" s="141">
        <f t="shared" si="40"/>
        <v>804428.8</v>
      </c>
      <c r="K542" s="142">
        <f>J542/G542*100</f>
        <v>111.77519443493553</v>
      </c>
    </row>
    <row r="543" spans="1:11" s="120" customFormat="1" ht="12.75">
      <c r="A543" s="137" t="s">
        <v>1336</v>
      </c>
      <c r="B543" s="138">
        <v>1403021</v>
      </c>
      <c r="C543" s="138" t="s">
        <v>1338</v>
      </c>
      <c r="D543" s="139">
        <v>420.9</v>
      </c>
      <c r="E543" s="231">
        <v>338</v>
      </c>
      <c r="F543" s="232">
        <v>174653</v>
      </c>
      <c r="G543" s="141">
        <f t="shared" si="37"/>
        <v>158775.45454545453</v>
      </c>
      <c r="H543" s="140">
        <v>400</v>
      </c>
      <c r="I543" s="140">
        <f t="shared" si="39"/>
        <v>168360</v>
      </c>
      <c r="J543" s="141">
        <f t="shared" si="40"/>
        <v>188563.2</v>
      </c>
      <c r="K543" s="142">
        <f>J543/G543*100</f>
        <v>118.76092595031294</v>
      </c>
    </row>
    <row r="544" spans="1:11" s="120" customFormat="1" ht="12.75">
      <c r="A544" s="137"/>
      <c r="B544" s="138"/>
      <c r="C544" s="138"/>
      <c r="D544" s="139"/>
      <c r="E544" s="140"/>
      <c r="F544" s="140"/>
      <c r="G544" s="141">
        <f t="shared" si="37"/>
        <v>0</v>
      </c>
      <c r="H544" s="140"/>
      <c r="I544" s="140">
        <f t="shared" si="39"/>
        <v>0</v>
      </c>
      <c r="J544" s="141">
        <f t="shared" si="40"/>
        <v>0</v>
      </c>
      <c r="K544" s="142"/>
    </row>
    <row r="545" spans="1:11" s="120" customFormat="1" ht="12.75">
      <c r="A545" s="137" t="s">
        <v>1339</v>
      </c>
      <c r="B545" s="138">
        <v>1103151</v>
      </c>
      <c r="C545" s="138" t="s">
        <v>1340</v>
      </c>
      <c r="D545" s="139">
        <v>491.9</v>
      </c>
      <c r="E545" s="231">
        <v>1478</v>
      </c>
      <c r="F545" s="232">
        <v>924702</v>
      </c>
      <c r="G545" s="141">
        <f t="shared" si="37"/>
        <v>840638.1818181818</v>
      </c>
      <c r="H545" s="140">
        <v>1600</v>
      </c>
      <c r="I545" s="140">
        <f t="shared" si="39"/>
        <v>787040</v>
      </c>
      <c r="J545" s="141">
        <f t="shared" si="40"/>
        <v>881484.8</v>
      </c>
      <c r="K545" s="142">
        <f aca="true" t="shared" si="41" ref="K545:K551">J545/G545*100</f>
        <v>104.85900106196375</v>
      </c>
    </row>
    <row r="546" spans="1:11" s="120" customFormat="1" ht="12.75">
      <c r="A546" s="137" t="s">
        <v>1339</v>
      </c>
      <c r="B546" s="138">
        <v>1103150</v>
      </c>
      <c r="C546" s="138" t="s">
        <v>1341</v>
      </c>
      <c r="D546" s="139">
        <v>152.8</v>
      </c>
      <c r="E546" s="231">
        <v>8662</v>
      </c>
      <c r="F546" s="232">
        <v>2981034</v>
      </c>
      <c r="G546" s="141">
        <f t="shared" si="37"/>
        <v>2710030.9090909087</v>
      </c>
      <c r="H546" s="140">
        <v>9400</v>
      </c>
      <c r="I546" s="140">
        <f t="shared" si="39"/>
        <v>1436320</v>
      </c>
      <c r="J546" s="141">
        <f t="shared" si="40"/>
        <v>1608678.4000000001</v>
      </c>
      <c r="K546" s="142">
        <f t="shared" si="41"/>
        <v>59.36014953200803</v>
      </c>
    </row>
    <row r="547" spans="1:11" s="120" customFormat="1" ht="12.75">
      <c r="A547" s="137" t="s">
        <v>1339</v>
      </c>
      <c r="B547" s="138">
        <v>1103594</v>
      </c>
      <c r="C547" s="138" t="s">
        <v>1342</v>
      </c>
      <c r="D547" s="139">
        <v>163.8</v>
      </c>
      <c r="E547" s="231">
        <v>444</v>
      </c>
      <c r="F547" s="232">
        <v>163525</v>
      </c>
      <c r="G547" s="141">
        <f t="shared" si="37"/>
        <v>148659.09090909088</v>
      </c>
      <c r="H547" s="140">
        <v>500</v>
      </c>
      <c r="I547" s="140">
        <f t="shared" si="39"/>
        <v>81900</v>
      </c>
      <c r="J547" s="141">
        <f t="shared" si="40"/>
        <v>91728.00000000001</v>
      </c>
      <c r="K547" s="142">
        <f t="shared" si="41"/>
        <v>61.70359272282527</v>
      </c>
    </row>
    <row r="548" spans="1:11" s="120" customFormat="1" ht="12.75">
      <c r="A548" s="137" t="s">
        <v>1339</v>
      </c>
      <c r="B548" s="138">
        <v>1103899</v>
      </c>
      <c r="C548" s="138" t="s">
        <v>1343</v>
      </c>
      <c r="D548" s="139">
        <v>152.8</v>
      </c>
      <c r="E548" s="231">
        <v>805</v>
      </c>
      <c r="F548" s="232">
        <v>284956</v>
      </c>
      <c r="G548" s="141">
        <f t="shared" si="37"/>
        <v>259050.90909090906</v>
      </c>
      <c r="H548" s="140">
        <v>900</v>
      </c>
      <c r="I548" s="140">
        <f t="shared" si="39"/>
        <v>137520</v>
      </c>
      <c r="J548" s="141">
        <f t="shared" si="40"/>
        <v>154022.40000000002</v>
      </c>
      <c r="K548" s="142">
        <f t="shared" si="41"/>
        <v>59.45642134224233</v>
      </c>
    </row>
    <row r="549" spans="1:11" s="120" customFormat="1" ht="12.75">
      <c r="A549" s="137" t="s">
        <v>1339</v>
      </c>
      <c r="B549" s="138">
        <v>1103001</v>
      </c>
      <c r="C549" s="138" t="s">
        <v>1344</v>
      </c>
      <c r="D549" s="139">
        <v>527</v>
      </c>
      <c r="E549" s="231">
        <v>437</v>
      </c>
      <c r="F549" s="232">
        <v>300813</v>
      </c>
      <c r="G549" s="141">
        <f t="shared" si="37"/>
        <v>273466.3636363636</v>
      </c>
      <c r="H549" s="140">
        <v>500</v>
      </c>
      <c r="I549" s="140">
        <f t="shared" si="39"/>
        <v>263500</v>
      </c>
      <c r="J549" s="141">
        <f t="shared" si="40"/>
        <v>295120</v>
      </c>
      <c r="K549" s="142">
        <f t="shared" si="41"/>
        <v>107.91820832211376</v>
      </c>
    </row>
    <row r="550" spans="1:11" s="120" customFormat="1" ht="12.75">
      <c r="A550" s="137" t="s">
        <v>1339</v>
      </c>
      <c r="B550" s="138">
        <v>1103000</v>
      </c>
      <c r="C550" s="138" t="s">
        <v>1345</v>
      </c>
      <c r="D550" s="139">
        <v>163.8</v>
      </c>
      <c r="E550" s="231">
        <v>3198</v>
      </c>
      <c r="F550" s="232">
        <v>1230860</v>
      </c>
      <c r="G550" s="141">
        <f t="shared" si="37"/>
        <v>1118963.6363636362</v>
      </c>
      <c r="H550" s="140">
        <v>3400</v>
      </c>
      <c r="I550" s="140">
        <f t="shared" si="39"/>
        <v>556920</v>
      </c>
      <c r="J550" s="141">
        <f t="shared" si="40"/>
        <v>623750.4</v>
      </c>
      <c r="K550" s="142">
        <f t="shared" si="41"/>
        <v>55.74358091090783</v>
      </c>
    </row>
    <row r="551" spans="1:11" s="120" customFormat="1" ht="12.75">
      <c r="A551" s="137" t="s">
        <v>1339</v>
      </c>
      <c r="B551" s="138">
        <v>1103909</v>
      </c>
      <c r="C551" s="138" t="s">
        <v>1346</v>
      </c>
      <c r="D551" s="139">
        <v>152.8</v>
      </c>
      <c r="E551" s="231">
        <v>3286</v>
      </c>
      <c r="F551" s="232">
        <v>1188998</v>
      </c>
      <c r="G551" s="141">
        <f t="shared" si="37"/>
        <v>1080907.2727272727</v>
      </c>
      <c r="H551" s="140">
        <v>4000</v>
      </c>
      <c r="I551" s="140">
        <f t="shared" si="39"/>
        <v>611200</v>
      </c>
      <c r="J551" s="141">
        <f t="shared" si="40"/>
        <v>684544.0000000001</v>
      </c>
      <c r="K551" s="142">
        <f t="shared" si="41"/>
        <v>63.33050181749677</v>
      </c>
    </row>
    <row r="552" spans="1:11" s="120" customFormat="1" ht="12.75">
      <c r="A552" s="137" t="s">
        <v>1339</v>
      </c>
      <c r="B552" s="138">
        <v>1103918</v>
      </c>
      <c r="C552" s="138" t="s">
        <v>1347</v>
      </c>
      <c r="D552" s="139">
        <v>527</v>
      </c>
      <c r="E552" s="140"/>
      <c r="F552" s="141"/>
      <c r="G552" s="141">
        <f t="shared" si="37"/>
        <v>0</v>
      </c>
      <c r="H552" s="140">
        <v>50</v>
      </c>
      <c r="I552" s="140">
        <f t="shared" si="39"/>
        <v>26350</v>
      </c>
      <c r="J552" s="141">
        <f t="shared" si="40"/>
        <v>29512.000000000004</v>
      </c>
      <c r="K552" s="142"/>
    </row>
    <row r="553" spans="1:11" s="120" customFormat="1" ht="12.75">
      <c r="A553" s="137" t="s">
        <v>1339</v>
      </c>
      <c r="B553" s="138">
        <v>1103792</v>
      </c>
      <c r="C553" s="138" t="s">
        <v>1348</v>
      </c>
      <c r="D553" s="139">
        <v>152.8</v>
      </c>
      <c r="E553" s="231">
        <v>375</v>
      </c>
      <c r="F553" s="232">
        <v>125522</v>
      </c>
      <c r="G553" s="141">
        <f t="shared" si="37"/>
        <v>114110.90909090909</v>
      </c>
      <c r="H553" s="140">
        <v>800</v>
      </c>
      <c r="I553" s="140">
        <f t="shared" si="39"/>
        <v>122240.00000000001</v>
      </c>
      <c r="J553" s="141">
        <f t="shared" si="40"/>
        <v>136908.80000000002</v>
      </c>
      <c r="K553" s="142">
        <f>J553/G553*100</f>
        <v>119.9787128949507</v>
      </c>
    </row>
    <row r="554" spans="1:11" s="120" customFormat="1" ht="12.75">
      <c r="A554" s="137" t="s">
        <v>1339</v>
      </c>
      <c r="B554" s="138">
        <v>1103003</v>
      </c>
      <c r="C554" s="138" t="s">
        <v>1349</v>
      </c>
      <c r="D554" s="139">
        <v>163.8</v>
      </c>
      <c r="E554" s="231">
        <v>1</v>
      </c>
      <c r="F554" s="232">
        <v>182</v>
      </c>
      <c r="G554" s="141">
        <f t="shared" si="37"/>
        <v>165.45454545454544</v>
      </c>
      <c r="H554" s="140">
        <v>100</v>
      </c>
      <c r="I554" s="140">
        <f t="shared" si="39"/>
        <v>16380.000000000002</v>
      </c>
      <c r="J554" s="141">
        <f t="shared" si="40"/>
        <v>18345.600000000002</v>
      </c>
      <c r="K554" s="142">
        <f>J554/G554*100</f>
        <v>11088.000000000002</v>
      </c>
    </row>
    <row r="555" spans="1:11" s="120" customFormat="1" ht="12.75">
      <c r="A555" s="137" t="s">
        <v>1339</v>
      </c>
      <c r="B555" s="138">
        <v>1103793</v>
      </c>
      <c r="C555" s="138" t="s">
        <v>1350</v>
      </c>
      <c r="D555" s="139">
        <v>152.8</v>
      </c>
      <c r="E555" s="140"/>
      <c r="F555" s="141"/>
      <c r="G555" s="141">
        <f t="shared" si="37"/>
        <v>0</v>
      </c>
      <c r="H555" s="140">
        <v>100</v>
      </c>
      <c r="I555" s="140">
        <f t="shared" si="39"/>
        <v>15280.000000000002</v>
      </c>
      <c r="J555" s="141">
        <f t="shared" si="40"/>
        <v>17113.600000000002</v>
      </c>
      <c r="K555" s="142"/>
    </row>
    <row r="556" spans="1:11" s="120" customFormat="1" ht="12.75">
      <c r="A556" s="137"/>
      <c r="B556" s="138"/>
      <c r="C556" s="138"/>
      <c r="D556" s="139"/>
      <c r="E556" s="140"/>
      <c r="F556" s="140"/>
      <c r="G556" s="141">
        <f t="shared" si="37"/>
        <v>0</v>
      </c>
      <c r="H556" s="140"/>
      <c r="I556" s="140">
        <f t="shared" si="39"/>
        <v>0</v>
      </c>
      <c r="J556" s="141">
        <f t="shared" si="40"/>
        <v>0</v>
      </c>
      <c r="K556" s="142"/>
    </row>
    <row r="557" spans="1:11" s="120" customFormat="1" ht="12.75">
      <c r="A557" s="137" t="s">
        <v>1351</v>
      </c>
      <c r="B557" s="138">
        <v>1103445</v>
      </c>
      <c r="C557" s="138" t="s">
        <v>1352</v>
      </c>
      <c r="D557" s="139">
        <v>331.9</v>
      </c>
      <c r="E557" s="231">
        <v>23</v>
      </c>
      <c r="F557" s="232">
        <v>17920</v>
      </c>
      <c r="G557" s="141">
        <f t="shared" si="37"/>
        <v>16290.90909090909</v>
      </c>
      <c r="H557" s="140">
        <v>170</v>
      </c>
      <c r="I557" s="140">
        <f t="shared" si="39"/>
        <v>56422.99999999999</v>
      </c>
      <c r="J557" s="141">
        <f t="shared" si="40"/>
        <v>63193.759999999995</v>
      </c>
      <c r="K557" s="142">
        <f>J557/G557*100</f>
        <v>387.908125</v>
      </c>
    </row>
    <row r="558" spans="1:11" s="120" customFormat="1" ht="12.75">
      <c r="A558" s="137" t="s">
        <v>1351</v>
      </c>
      <c r="B558" s="138">
        <v>1103446</v>
      </c>
      <c r="C558" s="138" t="s">
        <v>1353</v>
      </c>
      <c r="D558" s="139">
        <v>227.3</v>
      </c>
      <c r="E558" s="231">
        <v>524</v>
      </c>
      <c r="F558" s="232">
        <v>289740</v>
      </c>
      <c r="G558" s="141">
        <f t="shared" si="37"/>
        <v>263400</v>
      </c>
      <c r="H558" s="140">
        <v>850</v>
      </c>
      <c r="I558" s="140">
        <f t="shared" si="39"/>
        <v>193205</v>
      </c>
      <c r="J558" s="141">
        <f t="shared" si="40"/>
        <v>216389.60000000003</v>
      </c>
      <c r="K558" s="142">
        <f>J558/G558*100</f>
        <v>82.15246772968871</v>
      </c>
    </row>
    <row r="559" spans="1:11" s="120" customFormat="1" ht="12.75">
      <c r="A559" s="137" t="s">
        <v>1351</v>
      </c>
      <c r="B559" s="138">
        <v>1103449</v>
      </c>
      <c r="C559" s="138" t="s">
        <v>1354</v>
      </c>
      <c r="D559" s="139">
        <v>709.4</v>
      </c>
      <c r="E559" s="140"/>
      <c r="F559" s="141"/>
      <c r="G559" s="141">
        <f t="shared" si="37"/>
        <v>0</v>
      </c>
      <c r="H559" s="140">
        <v>20</v>
      </c>
      <c r="I559" s="140">
        <f t="shared" si="39"/>
        <v>14188</v>
      </c>
      <c r="J559" s="141">
        <f t="shared" si="40"/>
        <v>15890.560000000001</v>
      </c>
      <c r="K559" s="142"/>
    </row>
    <row r="560" spans="1:11" s="120" customFormat="1" ht="12.75">
      <c r="A560" s="137" t="s">
        <v>1351</v>
      </c>
      <c r="B560" s="138">
        <v>1103781</v>
      </c>
      <c r="C560" s="138" t="s">
        <v>1355</v>
      </c>
      <c r="D560" s="139">
        <v>331.9</v>
      </c>
      <c r="E560" s="140"/>
      <c r="F560" s="141"/>
      <c r="G560" s="141">
        <f t="shared" si="37"/>
        <v>0</v>
      </c>
      <c r="H560" s="140">
        <v>30</v>
      </c>
      <c r="I560" s="140">
        <f t="shared" si="39"/>
        <v>9957</v>
      </c>
      <c r="J560" s="141">
        <f t="shared" si="40"/>
        <v>11151.840000000002</v>
      </c>
      <c r="K560" s="142"/>
    </row>
    <row r="561" spans="1:11" s="120" customFormat="1" ht="12.75">
      <c r="A561" s="137" t="s">
        <v>1351</v>
      </c>
      <c r="B561" s="138">
        <v>1103780</v>
      </c>
      <c r="C561" s="138" t="s">
        <v>1356</v>
      </c>
      <c r="D561" s="139">
        <v>227.3</v>
      </c>
      <c r="E561" s="140"/>
      <c r="F561" s="141"/>
      <c r="G561" s="141">
        <f t="shared" si="37"/>
        <v>0</v>
      </c>
      <c r="H561" s="140">
        <v>30</v>
      </c>
      <c r="I561" s="140">
        <f t="shared" si="39"/>
        <v>6819</v>
      </c>
      <c r="J561" s="141">
        <f t="shared" si="40"/>
        <v>7637.280000000001</v>
      </c>
      <c r="K561" s="142"/>
    </row>
    <row r="562" spans="1:11" s="120" customFormat="1" ht="12.75">
      <c r="A562" s="137" t="s">
        <v>1351</v>
      </c>
      <c r="B562" s="138">
        <v>1103439</v>
      </c>
      <c r="C562" s="138" t="s">
        <v>1357</v>
      </c>
      <c r="D562" s="139">
        <v>331.9</v>
      </c>
      <c r="E562" s="231">
        <v>48</v>
      </c>
      <c r="F562" s="232">
        <v>37087</v>
      </c>
      <c r="G562" s="141">
        <f t="shared" si="37"/>
        <v>33715.454545454544</v>
      </c>
      <c r="H562" s="140">
        <v>60</v>
      </c>
      <c r="I562" s="140">
        <f t="shared" si="39"/>
        <v>19914</v>
      </c>
      <c r="J562" s="141">
        <f t="shared" si="40"/>
        <v>22303.680000000004</v>
      </c>
      <c r="K562" s="142">
        <f>J562/G562*100</f>
        <v>66.15268962170035</v>
      </c>
    </row>
    <row r="563" spans="1:11" s="120" customFormat="1" ht="12.75">
      <c r="A563" s="137" t="s">
        <v>1351</v>
      </c>
      <c r="B563" s="138">
        <v>1103438</v>
      </c>
      <c r="C563" s="138" t="s">
        <v>1358</v>
      </c>
      <c r="D563" s="139">
        <v>227.3</v>
      </c>
      <c r="E563" s="231">
        <v>106</v>
      </c>
      <c r="F563" s="232">
        <v>59428</v>
      </c>
      <c r="G563" s="141">
        <f t="shared" si="37"/>
        <v>54025.454545454544</v>
      </c>
      <c r="H563" s="140">
        <v>120</v>
      </c>
      <c r="I563" s="140">
        <f t="shared" si="39"/>
        <v>27276</v>
      </c>
      <c r="J563" s="141">
        <f t="shared" si="40"/>
        <v>30549.120000000003</v>
      </c>
      <c r="K563" s="142">
        <f>J563/G563*100</f>
        <v>56.545789863364085</v>
      </c>
    </row>
    <row r="564" spans="1:11" s="120" customFormat="1" ht="12.75">
      <c r="A564" s="137" t="s">
        <v>1351</v>
      </c>
      <c r="B564" s="138">
        <v>1103782</v>
      </c>
      <c r="C564" s="138" t="s">
        <v>1359</v>
      </c>
      <c r="D564" s="139">
        <v>331.9</v>
      </c>
      <c r="E564" s="140"/>
      <c r="F564" s="141"/>
      <c r="G564" s="141">
        <f t="shared" si="37"/>
        <v>0</v>
      </c>
      <c r="H564" s="140">
        <v>10</v>
      </c>
      <c r="I564" s="140">
        <f t="shared" si="39"/>
        <v>3319</v>
      </c>
      <c r="J564" s="141">
        <f t="shared" si="40"/>
        <v>3717.28</v>
      </c>
      <c r="K564" s="142"/>
    </row>
    <row r="565" spans="1:11" s="120" customFormat="1" ht="12.75">
      <c r="A565" s="137" t="s">
        <v>1351</v>
      </c>
      <c r="B565" s="138">
        <v>1103784</v>
      </c>
      <c r="C565" s="138" t="s">
        <v>1360</v>
      </c>
      <c r="D565" s="139">
        <v>227.3</v>
      </c>
      <c r="E565" s="140"/>
      <c r="F565" s="141"/>
      <c r="G565" s="141">
        <f t="shared" si="37"/>
        <v>0</v>
      </c>
      <c r="H565" s="140">
        <v>10</v>
      </c>
      <c r="I565" s="140">
        <f t="shared" si="39"/>
        <v>2273</v>
      </c>
      <c r="J565" s="141">
        <f t="shared" si="40"/>
        <v>2545.76</v>
      </c>
      <c r="K565" s="142"/>
    </row>
    <row r="566" spans="1:11" s="120" customFormat="1" ht="12.75">
      <c r="A566" s="137"/>
      <c r="B566" s="138"/>
      <c r="C566" s="138"/>
      <c r="D566" s="139"/>
      <c r="E566" s="140"/>
      <c r="F566" s="140"/>
      <c r="G566" s="141">
        <f t="shared" si="37"/>
        <v>0</v>
      </c>
      <c r="H566" s="140"/>
      <c r="I566" s="140">
        <f t="shared" si="39"/>
        <v>0</v>
      </c>
      <c r="J566" s="141">
        <f t="shared" si="40"/>
        <v>0</v>
      </c>
      <c r="K566" s="142"/>
    </row>
    <row r="567" spans="1:11" s="120" customFormat="1" ht="12.75">
      <c r="A567" s="137" t="s">
        <v>1361</v>
      </c>
      <c r="B567" s="138">
        <v>1103401</v>
      </c>
      <c r="C567" s="138" t="s">
        <v>1362</v>
      </c>
      <c r="D567" s="139">
        <v>543.6</v>
      </c>
      <c r="E567" s="231">
        <v>56</v>
      </c>
      <c r="F567" s="232">
        <v>70342</v>
      </c>
      <c r="G567" s="141">
        <f t="shared" si="37"/>
        <v>63947.27272727272</v>
      </c>
      <c r="H567" s="140">
        <v>150</v>
      </c>
      <c r="I567" s="140">
        <f t="shared" si="39"/>
        <v>81540</v>
      </c>
      <c r="J567" s="141">
        <f t="shared" si="40"/>
        <v>91324.8</v>
      </c>
      <c r="K567" s="142">
        <f>J567/G567*100</f>
        <v>142.81265815586707</v>
      </c>
    </row>
    <row r="568" spans="1:11" s="120" customFormat="1" ht="12.75">
      <c r="A568" s="137" t="s">
        <v>1361</v>
      </c>
      <c r="B568" s="138">
        <v>1103403</v>
      </c>
      <c r="C568" s="138" t="s">
        <v>1363</v>
      </c>
      <c r="D568" s="139">
        <v>702.9</v>
      </c>
      <c r="E568" s="231">
        <v>22</v>
      </c>
      <c r="F568" s="232">
        <v>37469</v>
      </c>
      <c r="G568" s="141">
        <f t="shared" si="37"/>
        <v>34062.72727272727</v>
      </c>
      <c r="H568" s="140">
        <v>60</v>
      </c>
      <c r="I568" s="140">
        <f t="shared" si="39"/>
        <v>42174</v>
      </c>
      <c r="J568" s="141">
        <f t="shared" si="40"/>
        <v>47234.880000000005</v>
      </c>
      <c r="K568" s="142">
        <f>J568/G568*100</f>
        <v>138.67028209986924</v>
      </c>
    </row>
    <row r="569" spans="1:11" s="120" customFormat="1" ht="12.75">
      <c r="A569" s="137"/>
      <c r="B569" s="138"/>
      <c r="C569" s="138"/>
      <c r="D569" s="139"/>
      <c r="E569" s="140"/>
      <c r="F569" s="140"/>
      <c r="G569" s="141">
        <f t="shared" si="37"/>
        <v>0</v>
      </c>
      <c r="H569" s="140"/>
      <c r="I569" s="140">
        <f t="shared" si="39"/>
        <v>0</v>
      </c>
      <c r="J569" s="141">
        <f t="shared" si="40"/>
        <v>0</v>
      </c>
      <c r="K569" s="142"/>
    </row>
    <row r="570" spans="1:11" s="120" customFormat="1" ht="12.75">
      <c r="A570" s="137" t="s">
        <v>1364</v>
      </c>
      <c r="B570" s="138">
        <v>1103890</v>
      </c>
      <c r="C570" s="138" t="s">
        <v>1365</v>
      </c>
      <c r="D570" s="139">
        <v>339.1</v>
      </c>
      <c r="E570" s="231">
        <v>17</v>
      </c>
      <c r="F570" s="232">
        <v>11401</v>
      </c>
      <c r="G570" s="141">
        <f t="shared" si="37"/>
        <v>10364.545454545454</v>
      </c>
      <c r="H570" s="140">
        <v>20</v>
      </c>
      <c r="I570" s="140">
        <f t="shared" si="39"/>
        <v>6782</v>
      </c>
      <c r="J570" s="141">
        <f t="shared" si="40"/>
        <v>7595.840000000001</v>
      </c>
      <c r="K570" s="142">
        <f>J570/G570*100</f>
        <v>73.28676431891941</v>
      </c>
    </row>
    <row r="571" spans="1:11" s="120" customFormat="1" ht="12.75">
      <c r="A571" s="137" t="s">
        <v>1364</v>
      </c>
      <c r="B571" s="138">
        <v>1103891</v>
      </c>
      <c r="C571" s="138" t="s">
        <v>1366</v>
      </c>
      <c r="D571" s="139">
        <v>603.5</v>
      </c>
      <c r="E571" s="231">
        <v>58</v>
      </c>
      <c r="F571" s="232">
        <v>68441</v>
      </c>
      <c r="G571" s="141">
        <f t="shared" si="37"/>
        <v>62219.090909090904</v>
      </c>
      <c r="H571" s="140">
        <v>80</v>
      </c>
      <c r="I571" s="140">
        <f t="shared" si="39"/>
        <v>48280</v>
      </c>
      <c r="J571" s="141">
        <f t="shared" si="40"/>
        <v>54073.600000000006</v>
      </c>
      <c r="K571" s="142">
        <f>J571/G571*100</f>
        <v>86.90837363568623</v>
      </c>
    </row>
    <row r="572" spans="1:11" s="120" customFormat="1" ht="12.75">
      <c r="A572" s="137" t="s">
        <v>1364</v>
      </c>
      <c r="B572" s="138">
        <v>1103889</v>
      </c>
      <c r="C572" s="138" t="s">
        <v>1367</v>
      </c>
      <c r="D572" s="139">
        <v>302.7</v>
      </c>
      <c r="E572" s="140"/>
      <c r="F572" s="140"/>
      <c r="G572" s="141">
        <f aca="true" t="shared" si="42" ref="G572:G635">F572/1.1</f>
        <v>0</v>
      </c>
      <c r="H572" s="140">
        <v>5</v>
      </c>
      <c r="I572" s="140">
        <f t="shared" si="39"/>
        <v>1513.5</v>
      </c>
      <c r="J572" s="141">
        <f t="shared" si="40"/>
        <v>1695.1200000000001</v>
      </c>
      <c r="K572" s="142"/>
    </row>
    <row r="573" spans="1:11" s="120" customFormat="1" ht="12.75">
      <c r="A573" s="137" t="s">
        <v>1364</v>
      </c>
      <c r="B573" s="138">
        <v>1103789</v>
      </c>
      <c r="C573" s="138" t="s">
        <v>1368</v>
      </c>
      <c r="D573" s="139">
        <v>538.7</v>
      </c>
      <c r="E573" s="140"/>
      <c r="F573" s="140"/>
      <c r="G573" s="141">
        <f t="shared" si="42"/>
        <v>0</v>
      </c>
      <c r="H573" s="140">
        <v>10</v>
      </c>
      <c r="I573" s="140">
        <f t="shared" si="39"/>
        <v>5387</v>
      </c>
      <c r="J573" s="141">
        <f t="shared" si="40"/>
        <v>6033.4400000000005</v>
      </c>
      <c r="K573" s="142"/>
    </row>
    <row r="574" spans="1:11" s="120" customFormat="1" ht="12.75">
      <c r="A574" s="137" t="s">
        <v>1364</v>
      </c>
      <c r="B574" s="138">
        <v>1103509</v>
      </c>
      <c r="C574" s="138" t="s">
        <v>1369</v>
      </c>
      <c r="D574" s="139">
        <v>302.7</v>
      </c>
      <c r="E574" s="140"/>
      <c r="F574" s="140"/>
      <c r="G574" s="141">
        <f t="shared" si="42"/>
        <v>0</v>
      </c>
      <c r="H574" s="140">
        <v>5</v>
      </c>
      <c r="I574" s="140">
        <f t="shared" si="39"/>
        <v>1513.5</v>
      </c>
      <c r="J574" s="141">
        <f t="shared" si="40"/>
        <v>1695.1200000000001</v>
      </c>
      <c r="K574" s="142"/>
    </row>
    <row r="575" spans="1:11" s="120" customFormat="1" ht="12.75">
      <c r="A575" s="137" t="s">
        <v>1364</v>
      </c>
      <c r="B575" s="138">
        <v>1103510</v>
      </c>
      <c r="C575" s="138" t="s">
        <v>1370</v>
      </c>
      <c r="D575" s="139">
        <v>538.7</v>
      </c>
      <c r="E575" s="140"/>
      <c r="F575" s="140"/>
      <c r="G575" s="141">
        <f t="shared" si="42"/>
        <v>0</v>
      </c>
      <c r="H575" s="140">
        <v>10</v>
      </c>
      <c r="I575" s="140">
        <f t="shared" si="39"/>
        <v>5387</v>
      </c>
      <c r="J575" s="141">
        <f t="shared" si="40"/>
        <v>6033.4400000000005</v>
      </c>
      <c r="K575" s="142"/>
    </row>
    <row r="576" spans="1:11" s="120" customFormat="1" ht="12.75">
      <c r="A576" s="137" t="s">
        <v>1364</v>
      </c>
      <c r="B576" s="138">
        <v>1103930</v>
      </c>
      <c r="C576" s="138" t="s">
        <v>1371</v>
      </c>
      <c r="D576" s="139">
        <v>282.5</v>
      </c>
      <c r="E576" s="140"/>
      <c r="F576" s="140"/>
      <c r="G576" s="141">
        <f t="shared" si="42"/>
        <v>0</v>
      </c>
      <c r="H576" s="140">
        <v>2</v>
      </c>
      <c r="I576" s="140">
        <f t="shared" si="39"/>
        <v>565</v>
      </c>
      <c r="J576" s="141">
        <f t="shared" si="40"/>
        <v>632.8000000000001</v>
      </c>
      <c r="K576" s="142"/>
    </row>
    <row r="577" spans="1:11" s="120" customFormat="1" ht="12.75">
      <c r="A577" s="137" t="s">
        <v>1364</v>
      </c>
      <c r="B577" s="138">
        <v>1103931</v>
      </c>
      <c r="C577" s="138" t="s">
        <v>1372</v>
      </c>
      <c r="D577" s="139">
        <v>502.8</v>
      </c>
      <c r="E577" s="140"/>
      <c r="F577" s="140"/>
      <c r="G577" s="141">
        <f t="shared" si="42"/>
        <v>0</v>
      </c>
      <c r="H577" s="140">
        <v>5</v>
      </c>
      <c r="I577" s="140">
        <f t="shared" si="39"/>
        <v>2514</v>
      </c>
      <c r="J577" s="141">
        <f t="shared" si="40"/>
        <v>2815.6800000000003</v>
      </c>
      <c r="K577" s="142"/>
    </row>
    <row r="578" spans="1:11" s="120" customFormat="1" ht="12.75">
      <c r="A578" s="137" t="s">
        <v>1364</v>
      </c>
      <c r="B578" s="138">
        <v>1103689</v>
      </c>
      <c r="C578" s="138" t="s">
        <v>1373</v>
      </c>
      <c r="D578" s="139">
        <v>282.5</v>
      </c>
      <c r="E578" s="140"/>
      <c r="F578" s="140"/>
      <c r="G578" s="141">
        <f t="shared" si="42"/>
        <v>0</v>
      </c>
      <c r="H578" s="140">
        <v>2</v>
      </c>
      <c r="I578" s="140">
        <f t="shared" si="39"/>
        <v>565</v>
      </c>
      <c r="J578" s="141">
        <f t="shared" si="40"/>
        <v>632.8000000000001</v>
      </c>
      <c r="K578" s="142"/>
    </row>
    <row r="579" spans="1:11" s="120" customFormat="1" ht="12.75">
      <c r="A579" s="137" t="s">
        <v>1364</v>
      </c>
      <c r="B579" s="138">
        <v>1103688</v>
      </c>
      <c r="C579" s="138" t="s">
        <v>1374</v>
      </c>
      <c r="D579" s="139">
        <v>502.8</v>
      </c>
      <c r="E579" s="140"/>
      <c r="F579" s="140"/>
      <c r="G579" s="141">
        <f t="shared" si="42"/>
        <v>0</v>
      </c>
      <c r="H579" s="140">
        <v>5</v>
      </c>
      <c r="I579" s="140">
        <f t="shared" si="39"/>
        <v>2514</v>
      </c>
      <c r="J579" s="141">
        <f t="shared" si="40"/>
        <v>2815.6800000000003</v>
      </c>
      <c r="K579" s="142"/>
    </row>
    <row r="580" spans="1:11" s="120" customFormat="1" ht="12.75">
      <c r="A580" s="137"/>
      <c r="B580" s="138"/>
      <c r="C580" s="138"/>
      <c r="D580" s="139"/>
      <c r="E580" s="140"/>
      <c r="F580" s="140"/>
      <c r="G580" s="141">
        <f t="shared" si="42"/>
        <v>0</v>
      </c>
      <c r="H580" s="140"/>
      <c r="I580" s="140">
        <f t="shared" si="39"/>
        <v>0</v>
      </c>
      <c r="J580" s="141">
        <f t="shared" si="40"/>
        <v>0</v>
      </c>
      <c r="K580" s="142"/>
    </row>
    <row r="581" spans="1:11" s="120" customFormat="1" ht="12.75">
      <c r="A581" s="137" t="s">
        <v>1375</v>
      </c>
      <c r="B581" s="138">
        <v>1401560</v>
      </c>
      <c r="C581" s="138" t="s">
        <v>1376</v>
      </c>
      <c r="D581" s="139">
        <v>252.4</v>
      </c>
      <c r="E581" s="231">
        <v>1773</v>
      </c>
      <c r="F581" s="232">
        <v>633263</v>
      </c>
      <c r="G581" s="141">
        <f t="shared" si="42"/>
        <v>575693.6363636364</v>
      </c>
      <c r="H581" s="140">
        <v>2100</v>
      </c>
      <c r="I581" s="140">
        <f t="shared" si="39"/>
        <v>530040</v>
      </c>
      <c r="J581" s="141">
        <f t="shared" si="40"/>
        <v>593644.8</v>
      </c>
      <c r="K581" s="142">
        <f>J581/G581*100</f>
        <v>103.11817996630153</v>
      </c>
    </row>
    <row r="582" spans="1:11" s="120" customFormat="1" ht="12.75">
      <c r="A582" s="137" t="s">
        <v>1375</v>
      </c>
      <c r="B582" s="138">
        <v>1401914</v>
      </c>
      <c r="C582" s="138" t="s">
        <v>1377</v>
      </c>
      <c r="D582" s="139">
        <v>270.4</v>
      </c>
      <c r="E582" s="231">
        <v>5</v>
      </c>
      <c r="F582" s="232">
        <v>1317</v>
      </c>
      <c r="G582" s="141">
        <f t="shared" si="42"/>
        <v>1197.2727272727273</v>
      </c>
      <c r="H582" s="140">
        <v>100</v>
      </c>
      <c r="I582" s="140">
        <f t="shared" si="39"/>
        <v>27039.999999999996</v>
      </c>
      <c r="J582" s="141">
        <f t="shared" si="40"/>
        <v>30284.8</v>
      </c>
      <c r="K582" s="142">
        <f>J582/G582*100</f>
        <v>2529.4821564160975</v>
      </c>
    </row>
    <row r="583" spans="1:11" s="120" customFormat="1" ht="12.75">
      <c r="A583" s="137" t="s">
        <v>1375</v>
      </c>
      <c r="B583" s="138">
        <v>1401120</v>
      </c>
      <c r="C583" s="138" t="s">
        <v>1378</v>
      </c>
      <c r="D583" s="139">
        <v>252.4</v>
      </c>
      <c r="E583" s="231">
        <v>674</v>
      </c>
      <c r="F583" s="232">
        <v>242459</v>
      </c>
      <c r="G583" s="141">
        <f t="shared" si="42"/>
        <v>220417.2727272727</v>
      </c>
      <c r="H583" s="140">
        <v>1200</v>
      </c>
      <c r="I583" s="140">
        <f t="shared" si="39"/>
        <v>302880</v>
      </c>
      <c r="J583" s="141">
        <f t="shared" si="40"/>
        <v>339225.60000000003</v>
      </c>
      <c r="K583" s="142">
        <f>J583/G583*100</f>
        <v>153.90155036521642</v>
      </c>
    </row>
    <row r="584" spans="1:11" s="120" customFormat="1" ht="12.75">
      <c r="A584" s="137" t="s">
        <v>1375</v>
      </c>
      <c r="B584" s="138">
        <v>1401121</v>
      </c>
      <c r="C584" s="138" t="s">
        <v>1379</v>
      </c>
      <c r="D584" s="139">
        <v>531.9</v>
      </c>
      <c r="E584" s="231">
        <v>205</v>
      </c>
      <c r="F584" s="232">
        <v>123671</v>
      </c>
      <c r="G584" s="141">
        <f t="shared" si="42"/>
        <v>112428.18181818181</v>
      </c>
      <c r="H584" s="140">
        <v>800</v>
      </c>
      <c r="I584" s="140">
        <f t="shared" si="39"/>
        <v>425520</v>
      </c>
      <c r="J584" s="141">
        <f t="shared" si="40"/>
        <v>476582.4</v>
      </c>
      <c r="K584" s="142">
        <f>J584/G584*100</f>
        <v>423.8994105327846</v>
      </c>
    </row>
    <row r="585" spans="1:11" s="120" customFormat="1" ht="12.75">
      <c r="A585" s="137" t="s">
        <v>1375</v>
      </c>
      <c r="B585" s="138">
        <v>1401915</v>
      </c>
      <c r="C585" s="138" t="s">
        <v>1380</v>
      </c>
      <c r="D585" s="139">
        <v>525.4</v>
      </c>
      <c r="E585" s="140"/>
      <c r="F585" s="141"/>
      <c r="G585" s="141">
        <f t="shared" si="42"/>
        <v>0</v>
      </c>
      <c r="H585" s="140">
        <v>100</v>
      </c>
      <c r="I585" s="140">
        <f t="shared" si="39"/>
        <v>52540</v>
      </c>
      <c r="J585" s="141">
        <f t="shared" si="40"/>
        <v>58844.8</v>
      </c>
      <c r="K585" s="142"/>
    </row>
    <row r="586" spans="1:11" s="120" customFormat="1" ht="12.75">
      <c r="A586" s="137"/>
      <c r="B586" s="138"/>
      <c r="C586" s="138"/>
      <c r="D586" s="139"/>
      <c r="E586" s="140"/>
      <c r="F586" s="140"/>
      <c r="G586" s="141">
        <f t="shared" si="42"/>
        <v>0</v>
      </c>
      <c r="H586" s="140"/>
      <c r="I586" s="140">
        <f t="shared" si="39"/>
        <v>0</v>
      </c>
      <c r="J586" s="141">
        <f t="shared" si="40"/>
        <v>0</v>
      </c>
      <c r="K586" s="142"/>
    </row>
    <row r="587" spans="1:11" s="120" customFormat="1" ht="12.75">
      <c r="A587" s="137" t="s">
        <v>1381</v>
      </c>
      <c r="B587" s="138">
        <v>1401926</v>
      </c>
      <c r="C587" s="138" t="s">
        <v>1382</v>
      </c>
      <c r="D587" s="139">
        <v>354.1</v>
      </c>
      <c r="E587" s="231">
        <v>136</v>
      </c>
      <c r="F587" s="232">
        <v>93834</v>
      </c>
      <c r="G587" s="141">
        <f t="shared" si="42"/>
        <v>85303.63636363635</v>
      </c>
      <c r="H587" s="140">
        <v>200</v>
      </c>
      <c r="I587" s="140">
        <f t="shared" si="39"/>
        <v>70820</v>
      </c>
      <c r="J587" s="141">
        <f t="shared" si="40"/>
        <v>79318.40000000001</v>
      </c>
      <c r="K587" s="142">
        <f aca="true" t="shared" si="43" ref="K587:K592">J587/G587*100</f>
        <v>92.98360935268668</v>
      </c>
    </row>
    <row r="588" spans="1:11" s="120" customFormat="1" ht="12.75">
      <c r="A588" s="137" t="s">
        <v>1381</v>
      </c>
      <c r="B588" s="138">
        <v>1401925</v>
      </c>
      <c r="C588" s="138" t="s">
        <v>1383</v>
      </c>
      <c r="D588" s="139">
        <v>376.3</v>
      </c>
      <c r="E588" s="231">
        <v>112</v>
      </c>
      <c r="F588" s="232">
        <v>76518</v>
      </c>
      <c r="G588" s="141">
        <f t="shared" si="42"/>
        <v>69561.81818181818</v>
      </c>
      <c r="H588" s="140">
        <v>200</v>
      </c>
      <c r="I588" s="140">
        <f t="shared" si="39"/>
        <v>75260</v>
      </c>
      <c r="J588" s="141">
        <f t="shared" si="40"/>
        <v>84291.20000000001</v>
      </c>
      <c r="K588" s="142">
        <f t="shared" si="43"/>
        <v>121.17452102773207</v>
      </c>
    </row>
    <row r="589" spans="1:11" s="120" customFormat="1" ht="12.75">
      <c r="A589" s="137" t="s">
        <v>1381</v>
      </c>
      <c r="B589" s="138">
        <v>1401924</v>
      </c>
      <c r="C589" s="138" t="s">
        <v>1384</v>
      </c>
      <c r="D589" s="139">
        <v>276.4</v>
      </c>
      <c r="E589" s="231">
        <v>7</v>
      </c>
      <c r="F589" s="232">
        <v>3969</v>
      </c>
      <c r="G589" s="141">
        <f t="shared" si="42"/>
        <v>3608.181818181818</v>
      </c>
      <c r="H589" s="140">
        <v>20</v>
      </c>
      <c r="I589" s="140">
        <f t="shared" si="39"/>
        <v>5528</v>
      </c>
      <c r="J589" s="141">
        <f t="shared" si="40"/>
        <v>6191.360000000001</v>
      </c>
      <c r="K589" s="142">
        <f t="shared" si="43"/>
        <v>171.59223985890654</v>
      </c>
    </row>
    <row r="590" spans="1:11" s="120" customFormat="1" ht="12.75">
      <c r="A590" s="137" t="s">
        <v>1381</v>
      </c>
      <c r="B590" s="138">
        <v>1401045</v>
      </c>
      <c r="C590" s="138" t="s">
        <v>1385</v>
      </c>
      <c r="D590" s="139"/>
      <c r="E590" s="231">
        <v>17</v>
      </c>
      <c r="F590" s="232">
        <v>9638</v>
      </c>
      <c r="G590" s="141">
        <f t="shared" si="42"/>
        <v>8761.818181818182</v>
      </c>
      <c r="H590" s="140"/>
      <c r="I590" s="140">
        <f t="shared" si="39"/>
        <v>0</v>
      </c>
      <c r="J590" s="141">
        <f t="shared" si="40"/>
        <v>0</v>
      </c>
      <c r="K590" s="142">
        <f t="shared" si="43"/>
        <v>0</v>
      </c>
    </row>
    <row r="591" spans="1:11" s="120" customFormat="1" ht="12.75">
      <c r="A591" s="137" t="s">
        <v>1381</v>
      </c>
      <c r="B591" s="138">
        <v>1401046</v>
      </c>
      <c r="C591" s="138" t="s">
        <v>1386</v>
      </c>
      <c r="D591" s="139"/>
      <c r="E591" s="231">
        <v>11</v>
      </c>
      <c r="F591" s="232">
        <v>7952</v>
      </c>
      <c r="G591" s="141">
        <f t="shared" si="42"/>
        <v>7229.090909090908</v>
      </c>
      <c r="H591" s="140"/>
      <c r="I591" s="140">
        <f aca="true" t="shared" si="44" ref="I591:I654">D591*H591</f>
        <v>0</v>
      </c>
      <c r="J591" s="141">
        <f t="shared" si="40"/>
        <v>0</v>
      </c>
      <c r="K591" s="142">
        <f t="shared" si="43"/>
        <v>0</v>
      </c>
    </row>
    <row r="592" spans="1:11" s="120" customFormat="1" ht="12.75">
      <c r="A592" s="137" t="s">
        <v>1381</v>
      </c>
      <c r="B592" s="138">
        <v>1401047</v>
      </c>
      <c r="C592" s="138" t="s">
        <v>1387</v>
      </c>
      <c r="D592" s="139"/>
      <c r="E592" s="231">
        <v>11</v>
      </c>
      <c r="F592" s="232">
        <v>7952</v>
      </c>
      <c r="G592" s="141">
        <f t="shared" si="42"/>
        <v>7229.090909090908</v>
      </c>
      <c r="H592" s="140"/>
      <c r="I592" s="140">
        <f t="shared" si="44"/>
        <v>0</v>
      </c>
      <c r="J592" s="141">
        <f aca="true" t="shared" si="45" ref="J592:J655">I592*1.12</f>
        <v>0</v>
      </c>
      <c r="K592" s="142">
        <f t="shared" si="43"/>
        <v>0</v>
      </c>
    </row>
    <row r="593" spans="1:11" s="120" customFormat="1" ht="12.75">
      <c r="A593" s="137" t="s">
        <v>1381</v>
      </c>
      <c r="B593" s="138">
        <v>1401650</v>
      </c>
      <c r="C593" s="138" t="s">
        <v>1388</v>
      </c>
      <c r="D593" s="139">
        <v>276.4</v>
      </c>
      <c r="E593" s="140"/>
      <c r="F593" s="140"/>
      <c r="G593" s="141">
        <f t="shared" si="42"/>
        <v>0</v>
      </c>
      <c r="H593" s="140">
        <v>5</v>
      </c>
      <c r="I593" s="140">
        <f t="shared" si="44"/>
        <v>1382</v>
      </c>
      <c r="J593" s="141">
        <f t="shared" si="45"/>
        <v>1547.8400000000001</v>
      </c>
      <c r="K593" s="142"/>
    </row>
    <row r="594" spans="1:12" s="124" customFormat="1" ht="15">
      <c r="A594" s="137" t="s">
        <v>1381</v>
      </c>
      <c r="B594" s="138">
        <v>1401651</v>
      </c>
      <c r="C594" s="138" t="s">
        <v>1389</v>
      </c>
      <c r="D594" s="139">
        <v>354.1</v>
      </c>
      <c r="E594" s="140"/>
      <c r="F594" s="140"/>
      <c r="G594" s="141">
        <f t="shared" si="42"/>
        <v>0</v>
      </c>
      <c r="H594" s="140">
        <v>10</v>
      </c>
      <c r="I594" s="140">
        <f t="shared" si="44"/>
        <v>3541</v>
      </c>
      <c r="J594" s="141">
        <f t="shared" si="45"/>
        <v>3965.9200000000005</v>
      </c>
      <c r="K594" s="142"/>
      <c r="L594" s="120"/>
    </row>
    <row r="595" spans="1:12" s="124" customFormat="1" ht="15">
      <c r="A595" s="137" t="s">
        <v>1381</v>
      </c>
      <c r="B595" s="138">
        <v>1401652</v>
      </c>
      <c r="C595" s="138" t="s">
        <v>1390</v>
      </c>
      <c r="D595" s="139">
        <v>376.3</v>
      </c>
      <c r="E595" s="140"/>
      <c r="F595" s="140"/>
      <c r="G595" s="141">
        <f t="shared" si="42"/>
        <v>0</v>
      </c>
      <c r="H595" s="140">
        <v>10</v>
      </c>
      <c r="I595" s="140">
        <f t="shared" si="44"/>
        <v>3763</v>
      </c>
      <c r="J595" s="141">
        <f t="shared" si="45"/>
        <v>4214.56</v>
      </c>
      <c r="K595" s="142"/>
      <c r="L595" s="120"/>
    </row>
    <row r="596" spans="1:11" s="120" customFormat="1" ht="12.75">
      <c r="A596" s="137" t="s">
        <v>1381</v>
      </c>
      <c r="B596" s="138">
        <v>1401933</v>
      </c>
      <c r="C596" s="138" t="s">
        <v>1391</v>
      </c>
      <c r="D596" s="139">
        <v>276.4</v>
      </c>
      <c r="E596" s="140"/>
      <c r="F596" s="140"/>
      <c r="G596" s="141">
        <f t="shared" si="42"/>
        <v>0</v>
      </c>
      <c r="H596" s="140">
        <v>2</v>
      </c>
      <c r="I596" s="140">
        <f t="shared" si="44"/>
        <v>552.8</v>
      </c>
      <c r="J596" s="141">
        <f t="shared" si="45"/>
        <v>619.136</v>
      </c>
      <c r="K596" s="142"/>
    </row>
    <row r="597" spans="1:11" s="120" customFormat="1" ht="12.75">
      <c r="A597" s="137" t="s">
        <v>1381</v>
      </c>
      <c r="B597" s="138">
        <v>1401934</v>
      </c>
      <c r="C597" s="138" t="s">
        <v>1392</v>
      </c>
      <c r="D597" s="139">
        <v>354.1</v>
      </c>
      <c r="E597" s="140"/>
      <c r="F597" s="140"/>
      <c r="G597" s="141">
        <f t="shared" si="42"/>
        <v>0</v>
      </c>
      <c r="H597" s="140">
        <v>5</v>
      </c>
      <c r="I597" s="140">
        <f t="shared" si="44"/>
        <v>1770.5</v>
      </c>
      <c r="J597" s="141">
        <f t="shared" si="45"/>
        <v>1982.9600000000003</v>
      </c>
      <c r="K597" s="142"/>
    </row>
    <row r="598" spans="1:11" s="120" customFormat="1" ht="12.75">
      <c r="A598" s="137" t="s">
        <v>1381</v>
      </c>
      <c r="B598" s="138">
        <v>1401935</v>
      </c>
      <c r="C598" s="138" t="s">
        <v>1393</v>
      </c>
      <c r="D598" s="139">
        <v>376.3</v>
      </c>
      <c r="E598" s="140"/>
      <c r="F598" s="140"/>
      <c r="G598" s="141">
        <f t="shared" si="42"/>
        <v>0</v>
      </c>
      <c r="H598" s="140">
        <v>5</v>
      </c>
      <c r="I598" s="140">
        <f t="shared" si="44"/>
        <v>1881.5</v>
      </c>
      <c r="J598" s="141">
        <f t="shared" si="45"/>
        <v>2107.28</v>
      </c>
      <c r="K598" s="142"/>
    </row>
    <row r="599" spans="1:12" s="124" customFormat="1" ht="15">
      <c r="A599" s="137"/>
      <c r="B599" s="138"/>
      <c r="C599" s="138"/>
      <c r="D599" s="139"/>
      <c r="E599" s="140"/>
      <c r="F599" s="140"/>
      <c r="G599" s="141">
        <f t="shared" si="42"/>
        <v>0</v>
      </c>
      <c r="H599" s="140"/>
      <c r="I599" s="140">
        <f t="shared" si="44"/>
        <v>0</v>
      </c>
      <c r="J599" s="141">
        <f t="shared" si="45"/>
        <v>0</v>
      </c>
      <c r="K599" s="142"/>
      <c r="L599" s="120"/>
    </row>
    <row r="600" spans="1:12" s="124" customFormat="1" ht="15">
      <c r="A600" s="137" t="s">
        <v>1394</v>
      </c>
      <c r="B600" s="138">
        <v>1401662</v>
      </c>
      <c r="C600" s="138" t="s">
        <v>1395</v>
      </c>
      <c r="D600" s="139">
        <v>625.7</v>
      </c>
      <c r="E600" s="231">
        <v>25</v>
      </c>
      <c r="F600" s="232">
        <v>31681</v>
      </c>
      <c r="G600" s="141">
        <f t="shared" si="42"/>
        <v>28800.90909090909</v>
      </c>
      <c r="H600" s="140">
        <v>60</v>
      </c>
      <c r="I600" s="140">
        <f t="shared" si="44"/>
        <v>37542</v>
      </c>
      <c r="J600" s="141">
        <f t="shared" si="45"/>
        <v>42047.04</v>
      </c>
      <c r="K600" s="142">
        <f>J600/G600*100</f>
        <v>145.99205833149207</v>
      </c>
      <c r="L600" s="120"/>
    </row>
    <row r="601" spans="1:12" s="124" customFormat="1" ht="15">
      <c r="A601" s="137" t="s">
        <v>1394</v>
      </c>
      <c r="B601" s="138">
        <v>1401663</v>
      </c>
      <c r="C601" s="138" t="s">
        <v>1396</v>
      </c>
      <c r="D601" s="139">
        <v>804.2</v>
      </c>
      <c r="E601" s="231">
        <v>12</v>
      </c>
      <c r="F601" s="232">
        <v>20573</v>
      </c>
      <c r="G601" s="141">
        <f t="shared" si="42"/>
        <v>18702.727272727272</v>
      </c>
      <c r="H601" s="140">
        <v>30</v>
      </c>
      <c r="I601" s="140">
        <f t="shared" si="44"/>
        <v>24126</v>
      </c>
      <c r="J601" s="141">
        <f t="shared" si="45"/>
        <v>27021.120000000003</v>
      </c>
      <c r="K601" s="142">
        <f>J601/G601*100</f>
        <v>144.47689690370876</v>
      </c>
      <c r="L601" s="120"/>
    </row>
    <row r="602" spans="1:11" s="120" customFormat="1" ht="12.75">
      <c r="A602" s="137"/>
      <c r="B602" s="138"/>
      <c r="C602" s="138"/>
      <c r="D602" s="139"/>
      <c r="E602" s="140"/>
      <c r="F602" s="140"/>
      <c r="G602" s="141">
        <f t="shared" si="42"/>
        <v>0</v>
      </c>
      <c r="H602" s="140"/>
      <c r="I602" s="140">
        <f t="shared" si="44"/>
        <v>0</v>
      </c>
      <c r="J602" s="141">
        <f t="shared" si="45"/>
        <v>0</v>
      </c>
      <c r="K602" s="142"/>
    </row>
    <row r="603" spans="1:11" s="120" customFormat="1" ht="12.75">
      <c r="A603" s="137" t="s">
        <v>1397</v>
      </c>
      <c r="B603" s="138">
        <v>1401053</v>
      </c>
      <c r="C603" s="138" t="s">
        <v>1398</v>
      </c>
      <c r="D603" s="139">
        <v>594.5</v>
      </c>
      <c r="E603" s="231">
        <v>110</v>
      </c>
      <c r="F603" s="232">
        <v>136239</v>
      </c>
      <c r="G603" s="141">
        <f t="shared" si="42"/>
        <v>123853.63636363635</v>
      </c>
      <c r="H603" s="140">
        <v>150</v>
      </c>
      <c r="I603" s="140">
        <f t="shared" si="44"/>
        <v>89175</v>
      </c>
      <c r="J603" s="141">
        <f t="shared" si="45"/>
        <v>99876.00000000001</v>
      </c>
      <c r="K603" s="142">
        <f>J603/G603*100</f>
        <v>80.64034527558191</v>
      </c>
    </row>
    <row r="604" spans="1:11" s="120" customFormat="1" ht="12.75">
      <c r="A604" s="137" t="s">
        <v>1397</v>
      </c>
      <c r="B604" s="138">
        <v>1401004</v>
      </c>
      <c r="C604" s="138" t="s">
        <v>1399</v>
      </c>
      <c r="D604" s="139">
        <v>594.5</v>
      </c>
      <c r="E604" s="140"/>
      <c r="F604" s="140"/>
      <c r="G604" s="141">
        <f t="shared" si="42"/>
        <v>0</v>
      </c>
      <c r="H604" s="140">
        <v>5</v>
      </c>
      <c r="I604" s="140">
        <f t="shared" si="44"/>
        <v>2972.5</v>
      </c>
      <c r="J604" s="141">
        <f t="shared" si="45"/>
        <v>3329.2000000000003</v>
      </c>
      <c r="K604" s="142"/>
    </row>
    <row r="605" spans="1:11" s="120" customFormat="1" ht="12.75">
      <c r="A605" s="137" t="s">
        <v>1397</v>
      </c>
      <c r="B605" s="138">
        <v>1401005</v>
      </c>
      <c r="C605" s="138" t="s">
        <v>1400</v>
      </c>
      <c r="D605" s="139">
        <v>594.5</v>
      </c>
      <c r="E605" s="140"/>
      <c r="F605" s="140"/>
      <c r="G605" s="141">
        <f t="shared" si="42"/>
        <v>0</v>
      </c>
      <c r="H605" s="140">
        <v>5</v>
      </c>
      <c r="I605" s="140">
        <f t="shared" si="44"/>
        <v>2972.5</v>
      </c>
      <c r="J605" s="141">
        <f t="shared" si="45"/>
        <v>3329.2000000000003</v>
      </c>
      <c r="K605" s="142"/>
    </row>
    <row r="606" spans="1:11" s="120" customFormat="1" ht="12.75">
      <c r="A606" s="137" t="s">
        <v>1397</v>
      </c>
      <c r="B606" s="138">
        <v>1401003</v>
      </c>
      <c r="C606" s="138" t="s">
        <v>1401</v>
      </c>
      <c r="D606" s="139">
        <v>423.4</v>
      </c>
      <c r="E606" s="140"/>
      <c r="F606" s="140"/>
      <c r="G606" s="141">
        <f t="shared" si="42"/>
        <v>0</v>
      </c>
      <c r="H606" s="140">
        <v>5</v>
      </c>
      <c r="I606" s="140">
        <f t="shared" si="44"/>
        <v>2117</v>
      </c>
      <c r="J606" s="141">
        <f t="shared" si="45"/>
        <v>2371.0400000000004</v>
      </c>
      <c r="K606" s="142"/>
    </row>
    <row r="607" spans="1:11" s="120" customFormat="1" ht="12.75">
      <c r="A607" s="137"/>
      <c r="B607" s="138"/>
      <c r="C607" s="138"/>
      <c r="D607" s="139"/>
      <c r="E607" s="140"/>
      <c r="F607" s="140"/>
      <c r="G607" s="141">
        <f t="shared" si="42"/>
        <v>0</v>
      </c>
      <c r="H607" s="140"/>
      <c r="I607" s="140">
        <f t="shared" si="44"/>
        <v>0</v>
      </c>
      <c r="J607" s="141">
        <f t="shared" si="45"/>
        <v>0</v>
      </c>
      <c r="K607" s="142"/>
    </row>
    <row r="608" spans="1:11" s="120" customFormat="1" ht="12.75">
      <c r="A608" s="137" t="s">
        <v>1402</v>
      </c>
      <c r="B608" s="138">
        <v>1104510</v>
      </c>
      <c r="C608" s="138" t="s">
        <v>1403</v>
      </c>
      <c r="D608" s="139">
        <v>91.9</v>
      </c>
      <c r="E608" s="231">
        <v>561</v>
      </c>
      <c r="F608" s="232">
        <v>108312</v>
      </c>
      <c r="G608" s="141">
        <f t="shared" si="42"/>
        <v>98465.45454545454</v>
      </c>
      <c r="H608" s="140">
        <v>3000</v>
      </c>
      <c r="I608" s="140">
        <f t="shared" si="44"/>
        <v>275700</v>
      </c>
      <c r="J608" s="141">
        <f t="shared" si="45"/>
        <v>308784.00000000006</v>
      </c>
      <c r="K608" s="142">
        <f>J608/G608*100</f>
        <v>313.5962774207845</v>
      </c>
    </row>
    <row r="609" spans="1:11" s="120" customFormat="1" ht="12.75">
      <c r="A609" s="137" t="s">
        <v>1402</v>
      </c>
      <c r="B609" s="138">
        <v>1104511</v>
      </c>
      <c r="C609" s="138" t="s">
        <v>1404</v>
      </c>
      <c r="D609" s="139">
        <v>160.5</v>
      </c>
      <c r="E609" s="231">
        <v>1797</v>
      </c>
      <c r="F609" s="232">
        <v>606279</v>
      </c>
      <c r="G609" s="141">
        <f t="shared" si="42"/>
        <v>551162.7272727272</v>
      </c>
      <c r="H609" s="140">
        <v>4200</v>
      </c>
      <c r="I609" s="140">
        <f t="shared" si="44"/>
        <v>674100</v>
      </c>
      <c r="J609" s="141">
        <f t="shared" si="45"/>
        <v>754992.0000000001</v>
      </c>
      <c r="K609" s="142">
        <f>J609/G609*100</f>
        <v>136.981686649216</v>
      </c>
    </row>
    <row r="610" spans="1:11" s="120" customFormat="1" ht="12.75">
      <c r="A610" s="137" t="s">
        <v>1402</v>
      </c>
      <c r="B610" s="138">
        <v>1104512</v>
      </c>
      <c r="C610" s="138" t="s">
        <v>1405</v>
      </c>
      <c r="D610" s="139">
        <v>240.7</v>
      </c>
      <c r="E610" s="140"/>
      <c r="F610" s="141"/>
      <c r="G610" s="141">
        <f t="shared" si="42"/>
        <v>0</v>
      </c>
      <c r="H610" s="140">
        <v>800</v>
      </c>
      <c r="I610" s="140">
        <f t="shared" si="44"/>
        <v>192560</v>
      </c>
      <c r="J610" s="141">
        <f t="shared" si="45"/>
        <v>215667.2</v>
      </c>
      <c r="K610" s="142"/>
    </row>
    <row r="611" spans="1:11" s="120" customFormat="1" ht="12.75">
      <c r="A611" s="137" t="s">
        <v>1402</v>
      </c>
      <c r="B611" s="138">
        <v>1104513</v>
      </c>
      <c r="C611" s="138" t="s">
        <v>1406</v>
      </c>
      <c r="D611" s="139">
        <v>137.9</v>
      </c>
      <c r="E611" s="140"/>
      <c r="F611" s="141"/>
      <c r="G611" s="141">
        <f t="shared" si="42"/>
        <v>0</v>
      </c>
      <c r="H611" s="140">
        <v>500</v>
      </c>
      <c r="I611" s="140">
        <f t="shared" si="44"/>
        <v>68950</v>
      </c>
      <c r="J611" s="141">
        <f t="shared" si="45"/>
        <v>77224.00000000001</v>
      </c>
      <c r="K611" s="142"/>
    </row>
    <row r="612" spans="1:11" s="120" customFormat="1" ht="12.75">
      <c r="A612" s="137" t="s">
        <v>1402</v>
      </c>
      <c r="B612" s="138">
        <v>1104610</v>
      </c>
      <c r="C612" s="138" t="s">
        <v>1407</v>
      </c>
      <c r="D612" s="139">
        <v>137.9</v>
      </c>
      <c r="E612" s="231">
        <v>71</v>
      </c>
      <c r="F612" s="232">
        <v>20645</v>
      </c>
      <c r="G612" s="141">
        <f t="shared" si="42"/>
        <v>18768.181818181816</v>
      </c>
      <c r="H612" s="140">
        <v>1000</v>
      </c>
      <c r="I612" s="140">
        <f t="shared" si="44"/>
        <v>137900</v>
      </c>
      <c r="J612" s="141">
        <f t="shared" si="45"/>
        <v>154448.00000000003</v>
      </c>
      <c r="K612" s="142">
        <f>J612/G612*100</f>
        <v>822.9246790990557</v>
      </c>
    </row>
    <row r="613" spans="1:11" s="120" customFormat="1" ht="12.75">
      <c r="A613" s="137" t="s">
        <v>1402</v>
      </c>
      <c r="B613" s="138">
        <v>1104611</v>
      </c>
      <c r="C613" s="138" t="s">
        <v>1408</v>
      </c>
      <c r="D613" s="139">
        <v>240.7</v>
      </c>
      <c r="E613" s="231">
        <v>65</v>
      </c>
      <c r="F613" s="232">
        <v>33994</v>
      </c>
      <c r="G613" s="141">
        <f t="shared" si="42"/>
        <v>30903.63636363636</v>
      </c>
      <c r="H613" s="140">
        <v>600</v>
      </c>
      <c r="I613" s="140">
        <f t="shared" si="44"/>
        <v>144420</v>
      </c>
      <c r="J613" s="141">
        <f t="shared" si="45"/>
        <v>161750.40000000002</v>
      </c>
      <c r="K613" s="142">
        <f>J613/G613*100</f>
        <v>523.402482791081</v>
      </c>
    </row>
    <row r="614" spans="1:11" s="120" customFormat="1" ht="12.75">
      <c r="A614" s="137" t="s">
        <v>1402</v>
      </c>
      <c r="B614" s="138">
        <v>1104612</v>
      </c>
      <c r="C614" s="138" t="s">
        <v>1409</v>
      </c>
      <c r="D614" s="139">
        <v>394.8</v>
      </c>
      <c r="E614" s="231">
        <v>1</v>
      </c>
      <c r="F614" s="232">
        <v>772</v>
      </c>
      <c r="G614" s="141">
        <f t="shared" si="42"/>
        <v>701.8181818181818</v>
      </c>
      <c r="H614" s="140">
        <v>10</v>
      </c>
      <c r="I614" s="140">
        <f t="shared" si="44"/>
        <v>3948</v>
      </c>
      <c r="J614" s="141">
        <f t="shared" si="45"/>
        <v>4421.76</v>
      </c>
      <c r="K614" s="142">
        <f>J614/G614*100</f>
        <v>630.0435233160623</v>
      </c>
    </row>
    <row r="615" spans="1:11" s="120" customFormat="1" ht="12.75">
      <c r="A615" s="137" t="s">
        <v>1402</v>
      </c>
      <c r="B615" s="138">
        <v>1104613</v>
      </c>
      <c r="C615" s="138" t="s">
        <v>1410</v>
      </c>
      <c r="D615" s="139"/>
      <c r="E615" s="140"/>
      <c r="F615" s="141"/>
      <c r="G615" s="141">
        <f t="shared" si="42"/>
        <v>0</v>
      </c>
      <c r="H615" s="140"/>
      <c r="I615" s="140">
        <f t="shared" si="44"/>
        <v>0</v>
      </c>
      <c r="J615" s="141">
        <f t="shared" si="45"/>
        <v>0</v>
      </c>
      <c r="K615" s="142"/>
    </row>
    <row r="616" spans="1:11" s="120" customFormat="1" ht="12.75">
      <c r="A616" s="137" t="s">
        <v>1402</v>
      </c>
      <c r="B616" s="138">
        <v>1104614</v>
      </c>
      <c r="C616" s="138" t="s">
        <v>1411</v>
      </c>
      <c r="D616" s="139"/>
      <c r="E616" s="140"/>
      <c r="F616" s="141"/>
      <c r="G616" s="141">
        <f t="shared" si="42"/>
        <v>0</v>
      </c>
      <c r="H616" s="140"/>
      <c r="I616" s="140">
        <f t="shared" si="44"/>
        <v>0</v>
      </c>
      <c r="J616" s="141">
        <f t="shared" si="45"/>
        <v>0</v>
      </c>
      <c r="K616" s="142"/>
    </row>
    <row r="617" spans="1:11" s="120" customFormat="1" ht="12.75">
      <c r="A617" s="137" t="s">
        <v>1402</v>
      </c>
      <c r="B617" s="138">
        <v>1104490</v>
      </c>
      <c r="C617" s="138" t="s">
        <v>1412</v>
      </c>
      <c r="D617" s="139">
        <v>128.7</v>
      </c>
      <c r="E617" s="231">
        <v>128</v>
      </c>
      <c r="F617" s="232">
        <v>34368</v>
      </c>
      <c r="G617" s="141">
        <f t="shared" si="42"/>
        <v>31243.63636363636</v>
      </c>
      <c r="H617" s="140">
        <v>900</v>
      </c>
      <c r="I617" s="140">
        <f t="shared" si="44"/>
        <v>115829.99999999999</v>
      </c>
      <c r="J617" s="141">
        <f t="shared" si="45"/>
        <v>129729.59999999999</v>
      </c>
      <c r="K617" s="142">
        <f>J617/G617*100</f>
        <v>415.2192737430168</v>
      </c>
    </row>
    <row r="618" spans="1:11" s="120" customFormat="1" ht="12.75">
      <c r="A618" s="137" t="s">
        <v>1402</v>
      </c>
      <c r="B618" s="138">
        <v>1104491</v>
      </c>
      <c r="C618" s="138" t="s">
        <v>1413</v>
      </c>
      <c r="D618" s="139">
        <v>224.7</v>
      </c>
      <c r="E618" s="231">
        <v>190</v>
      </c>
      <c r="F618" s="232">
        <v>90654</v>
      </c>
      <c r="G618" s="141">
        <f t="shared" si="42"/>
        <v>82412.72727272726</v>
      </c>
      <c r="H618" s="140">
        <v>500</v>
      </c>
      <c r="I618" s="140">
        <f t="shared" si="44"/>
        <v>112350</v>
      </c>
      <c r="J618" s="141">
        <f t="shared" si="45"/>
        <v>125832.00000000001</v>
      </c>
      <c r="K618" s="142">
        <f>J618/G618*100</f>
        <v>152.6851545436495</v>
      </c>
    </row>
    <row r="619" spans="1:11" s="120" customFormat="1" ht="12.75">
      <c r="A619" s="137" t="s">
        <v>1402</v>
      </c>
      <c r="B619" s="138">
        <v>1104492</v>
      </c>
      <c r="C619" s="138" t="s">
        <v>1414</v>
      </c>
      <c r="D619" s="139">
        <v>368.6</v>
      </c>
      <c r="E619" s="140"/>
      <c r="F619" s="141"/>
      <c r="G619" s="141">
        <f t="shared" si="42"/>
        <v>0</v>
      </c>
      <c r="H619" s="140">
        <v>10</v>
      </c>
      <c r="I619" s="140">
        <f t="shared" si="44"/>
        <v>3686</v>
      </c>
      <c r="J619" s="141">
        <f t="shared" si="45"/>
        <v>4128.320000000001</v>
      </c>
      <c r="K619" s="142"/>
    </row>
    <row r="620" spans="1:11" s="120" customFormat="1" ht="12.75">
      <c r="A620" s="137" t="s">
        <v>1402</v>
      </c>
      <c r="B620" s="138">
        <v>1104440</v>
      </c>
      <c r="C620" s="138" t="s">
        <v>1415</v>
      </c>
      <c r="D620" s="139"/>
      <c r="E620" s="231">
        <v>86</v>
      </c>
      <c r="F620" s="232">
        <v>23997</v>
      </c>
      <c r="G620" s="141">
        <f t="shared" si="42"/>
        <v>21815.454545454544</v>
      </c>
      <c r="H620" s="140"/>
      <c r="I620" s="140">
        <f t="shared" si="44"/>
        <v>0</v>
      </c>
      <c r="J620" s="141">
        <f t="shared" si="45"/>
        <v>0</v>
      </c>
      <c r="K620" s="142">
        <f>J620/G620*100</f>
        <v>0</v>
      </c>
    </row>
    <row r="621" spans="1:11" s="120" customFormat="1" ht="12.75">
      <c r="A621" s="137" t="s">
        <v>1402</v>
      </c>
      <c r="B621" s="138">
        <v>1104441</v>
      </c>
      <c r="C621" s="138" t="s">
        <v>1416</v>
      </c>
      <c r="D621" s="139"/>
      <c r="E621" s="231">
        <v>258</v>
      </c>
      <c r="F621" s="232">
        <v>125610</v>
      </c>
      <c r="G621" s="141">
        <f t="shared" si="42"/>
        <v>114190.90909090909</v>
      </c>
      <c r="H621" s="140"/>
      <c r="I621" s="140">
        <f t="shared" si="44"/>
        <v>0</v>
      </c>
      <c r="J621" s="141">
        <f t="shared" si="45"/>
        <v>0</v>
      </c>
      <c r="K621" s="142">
        <f>J621/G621*100</f>
        <v>0</v>
      </c>
    </row>
    <row r="622" spans="1:11" s="120" customFormat="1" ht="12.75">
      <c r="A622" s="137" t="s">
        <v>1402</v>
      </c>
      <c r="B622" s="138">
        <v>1104445</v>
      </c>
      <c r="C622" s="138" t="s">
        <v>1417</v>
      </c>
      <c r="D622" s="139"/>
      <c r="E622" s="231">
        <v>46</v>
      </c>
      <c r="F622" s="232">
        <v>33033</v>
      </c>
      <c r="G622" s="141">
        <f t="shared" si="42"/>
        <v>30029.999999999996</v>
      </c>
      <c r="H622" s="140"/>
      <c r="I622" s="140">
        <f t="shared" si="44"/>
        <v>0</v>
      </c>
      <c r="J622" s="141">
        <f t="shared" si="45"/>
        <v>0</v>
      </c>
      <c r="K622" s="142">
        <f>J622/G622*100</f>
        <v>0</v>
      </c>
    </row>
    <row r="623" spans="1:11" s="120" customFormat="1" ht="12.75">
      <c r="A623" s="137"/>
      <c r="B623" s="138"/>
      <c r="C623" s="138"/>
      <c r="D623" s="139"/>
      <c r="E623" s="140"/>
      <c r="F623" s="140"/>
      <c r="G623" s="141">
        <f t="shared" si="42"/>
        <v>0</v>
      </c>
      <c r="H623" s="140"/>
      <c r="I623" s="140">
        <f t="shared" si="44"/>
        <v>0</v>
      </c>
      <c r="J623" s="141">
        <f t="shared" si="45"/>
        <v>0</v>
      </c>
      <c r="K623" s="142"/>
    </row>
    <row r="624" spans="1:11" s="120" customFormat="1" ht="12.75">
      <c r="A624" s="137" t="s">
        <v>1418</v>
      </c>
      <c r="B624" s="138">
        <v>1104485</v>
      </c>
      <c r="C624" s="138" t="s">
        <v>1419</v>
      </c>
      <c r="D624" s="139">
        <v>267.5</v>
      </c>
      <c r="E624" s="231">
        <v>39</v>
      </c>
      <c r="F624" s="232">
        <v>13976</v>
      </c>
      <c r="G624" s="141">
        <f t="shared" si="42"/>
        <v>12705.454545454544</v>
      </c>
      <c r="H624" s="140">
        <v>160</v>
      </c>
      <c r="I624" s="140">
        <f t="shared" si="44"/>
        <v>42800</v>
      </c>
      <c r="J624" s="141">
        <f t="shared" si="45"/>
        <v>47936.00000000001</v>
      </c>
      <c r="K624" s="142">
        <f>J624/G624*100</f>
        <v>377.28677733257024</v>
      </c>
    </row>
    <row r="625" spans="1:11" s="120" customFormat="1" ht="12.75">
      <c r="A625" s="137" t="s">
        <v>1418</v>
      </c>
      <c r="B625" s="138">
        <v>1104486</v>
      </c>
      <c r="C625" s="138" t="s">
        <v>1420</v>
      </c>
      <c r="D625" s="139">
        <v>594.4</v>
      </c>
      <c r="E625" s="140"/>
      <c r="F625" s="141"/>
      <c r="G625" s="141">
        <f t="shared" si="42"/>
        <v>0</v>
      </c>
      <c r="H625" s="140">
        <v>10</v>
      </c>
      <c r="I625" s="140">
        <f t="shared" si="44"/>
        <v>5944</v>
      </c>
      <c r="J625" s="141">
        <f t="shared" si="45"/>
        <v>6657.280000000001</v>
      </c>
      <c r="K625" s="142"/>
    </row>
    <row r="626" spans="1:11" s="120" customFormat="1" ht="12.75">
      <c r="A626" s="137" t="s">
        <v>1418</v>
      </c>
      <c r="B626" s="138">
        <v>1104482</v>
      </c>
      <c r="C626" s="138" t="s">
        <v>1421</v>
      </c>
      <c r="D626" s="139">
        <v>267.5</v>
      </c>
      <c r="E626" s="231">
        <v>917</v>
      </c>
      <c r="F626" s="232">
        <v>323157</v>
      </c>
      <c r="G626" s="141">
        <f t="shared" si="42"/>
        <v>293779.0909090909</v>
      </c>
      <c r="H626" s="140">
        <v>2400</v>
      </c>
      <c r="I626" s="140">
        <f t="shared" si="44"/>
        <v>642000</v>
      </c>
      <c r="J626" s="141">
        <f t="shared" si="45"/>
        <v>719040.0000000001</v>
      </c>
      <c r="K626" s="142">
        <f>J626/G626*100</f>
        <v>244.75533564180884</v>
      </c>
    </row>
    <row r="627" spans="1:11" s="120" customFormat="1" ht="12.75">
      <c r="A627" s="137" t="s">
        <v>1418</v>
      </c>
      <c r="B627" s="138">
        <v>1104483</v>
      </c>
      <c r="C627" s="138" t="s">
        <v>1422</v>
      </c>
      <c r="D627" s="139">
        <v>594.4</v>
      </c>
      <c r="E627" s="231">
        <v>49</v>
      </c>
      <c r="F627" s="232">
        <v>59336</v>
      </c>
      <c r="G627" s="141">
        <f t="shared" si="42"/>
        <v>53941.81818181818</v>
      </c>
      <c r="H627" s="140">
        <v>100</v>
      </c>
      <c r="I627" s="140">
        <f t="shared" si="44"/>
        <v>59440</v>
      </c>
      <c r="J627" s="141">
        <f t="shared" si="45"/>
        <v>66572.8</v>
      </c>
      <c r="K627" s="142">
        <f>J627/G627*100</f>
        <v>123.4159363624107</v>
      </c>
    </row>
    <row r="628" spans="1:11" s="120" customFormat="1" ht="12.75">
      <c r="A628" s="137" t="s">
        <v>1418</v>
      </c>
      <c r="B628" s="138">
        <v>1104454</v>
      </c>
      <c r="C628" s="138" t="s">
        <v>1423</v>
      </c>
      <c r="D628" s="139"/>
      <c r="E628" s="231">
        <v>1</v>
      </c>
      <c r="F628" s="232">
        <v>366</v>
      </c>
      <c r="G628" s="141">
        <f t="shared" si="42"/>
        <v>332.7272727272727</v>
      </c>
      <c r="H628" s="140"/>
      <c r="I628" s="140">
        <f t="shared" si="44"/>
        <v>0</v>
      </c>
      <c r="J628" s="141">
        <f t="shared" si="45"/>
        <v>0</v>
      </c>
      <c r="K628" s="142">
        <f>J628/G628*100</f>
        <v>0</v>
      </c>
    </row>
    <row r="629" spans="1:12" s="124" customFormat="1" ht="15">
      <c r="A629" s="137"/>
      <c r="B629" s="138"/>
      <c r="C629" s="138"/>
      <c r="D629" s="139"/>
      <c r="E629" s="140"/>
      <c r="F629" s="140"/>
      <c r="G629" s="141">
        <f t="shared" si="42"/>
        <v>0</v>
      </c>
      <c r="H629" s="140"/>
      <c r="I629" s="140">
        <f t="shared" si="44"/>
        <v>0</v>
      </c>
      <c r="J629" s="141">
        <f t="shared" si="45"/>
        <v>0</v>
      </c>
      <c r="K629" s="142"/>
      <c r="L629" s="120"/>
    </row>
    <row r="630" spans="1:12" s="124" customFormat="1" ht="15">
      <c r="A630" s="137" t="s">
        <v>1424</v>
      </c>
      <c r="B630" s="138">
        <v>1104125</v>
      </c>
      <c r="C630" s="138" t="s">
        <v>1425</v>
      </c>
      <c r="D630" s="139">
        <v>224.8</v>
      </c>
      <c r="E630" s="231">
        <v>416</v>
      </c>
      <c r="F630" s="232">
        <v>222825</v>
      </c>
      <c r="G630" s="141">
        <f t="shared" si="42"/>
        <v>202568.1818181818</v>
      </c>
      <c r="H630" s="140">
        <v>4000</v>
      </c>
      <c r="I630" s="140">
        <f t="shared" si="44"/>
        <v>899200</v>
      </c>
      <c r="J630" s="141">
        <f t="shared" si="45"/>
        <v>1007104.0000000001</v>
      </c>
      <c r="K630" s="142">
        <f aca="true" t="shared" si="46" ref="K630:K636">J630/G630*100</f>
        <v>497.16791203859543</v>
      </c>
      <c r="L630" s="120"/>
    </row>
    <row r="631" spans="1:12" s="124" customFormat="1" ht="15">
      <c r="A631" s="137" t="s">
        <v>1424</v>
      </c>
      <c r="B631" s="138">
        <v>1104126</v>
      </c>
      <c r="C631" s="138" t="s">
        <v>1426</v>
      </c>
      <c r="D631" s="139">
        <v>397</v>
      </c>
      <c r="E631" s="231">
        <v>1276</v>
      </c>
      <c r="F631" s="232">
        <v>1192321</v>
      </c>
      <c r="G631" s="141">
        <f t="shared" si="42"/>
        <v>1083928.1818181816</v>
      </c>
      <c r="H631" s="140">
        <v>2250</v>
      </c>
      <c r="I631" s="140">
        <f t="shared" si="44"/>
        <v>893250</v>
      </c>
      <c r="J631" s="141">
        <f t="shared" si="45"/>
        <v>1000440.0000000001</v>
      </c>
      <c r="K631" s="142">
        <f t="shared" si="46"/>
        <v>92.29762790389503</v>
      </c>
      <c r="L631" s="120"/>
    </row>
    <row r="632" spans="1:12" s="124" customFormat="1" ht="15">
      <c r="A632" s="137" t="s">
        <v>1424</v>
      </c>
      <c r="B632" s="138">
        <v>1104127</v>
      </c>
      <c r="C632" s="138" t="s">
        <v>1427</v>
      </c>
      <c r="D632" s="139">
        <v>451.8</v>
      </c>
      <c r="E632" s="231">
        <v>499</v>
      </c>
      <c r="F632" s="232">
        <v>547365</v>
      </c>
      <c r="G632" s="141">
        <f t="shared" si="42"/>
        <v>497604.5454545454</v>
      </c>
      <c r="H632" s="140">
        <v>670</v>
      </c>
      <c r="I632" s="140">
        <f t="shared" si="44"/>
        <v>302706</v>
      </c>
      <c r="J632" s="141">
        <f t="shared" si="45"/>
        <v>339030.72000000003</v>
      </c>
      <c r="K632" s="142">
        <f t="shared" si="46"/>
        <v>68.13256090542875</v>
      </c>
      <c r="L632" s="120"/>
    </row>
    <row r="633" spans="1:11" s="120" customFormat="1" ht="12.75">
      <c r="A633" s="137" t="s">
        <v>1424</v>
      </c>
      <c r="B633" s="138">
        <v>1104551</v>
      </c>
      <c r="C633" s="138" t="s">
        <v>1428</v>
      </c>
      <c r="D633" s="139">
        <v>224.8</v>
      </c>
      <c r="E633" s="231">
        <v>13</v>
      </c>
      <c r="F633" s="232">
        <v>7055</v>
      </c>
      <c r="G633" s="141">
        <f t="shared" si="42"/>
        <v>6413.636363636363</v>
      </c>
      <c r="H633" s="140">
        <v>230</v>
      </c>
      <c r="I633" s="140">
        <f t="shared" si="44"/>
        <v>51704</v>
      </c>
      <c r="J633" s="141">
        <f t="shared" si="45"/>
        <v>57908.48</v>
      </c>
      <c r="K633" s="142">
        <f t="shared" si="46"/>
        <v>902.8962154500356</v>
      </c>
    </row>
    <row r="634" spans="1:11" s="120" customFormat="1" ht="12.75">
      <c r="A634" s="137" t="s">
        <v>1424</v>
      </c>
      <c r="B634" s="138">
        <v>1104552</v>
      </c>
      <c r="C634" s="138" t="s">
        <v>1429</v>
      </c>
      <c r="D634" s="139">
        <v>397</v>
      </c>
      <c r="E634" s="231">
        <v>13</v>
      </c>
      <c r="F634" s="232">
        <v>12461</v>
      </c>
      <c r="G634" s="141">
        <f t="shared" si="42"/>
        <v>11328.181818181818</v>
      </c>
      <c r="H634" s="140">
        <v>120</v>
      </c>
      <c r="I634" s="140">
        <f t="shared" si="44"/>
        <v>47640</v>
      </c>
      <c r="J634" s="141">
        <f t="shared" si="45"/>
        <v>53356.8</v>
      </c>
      <c r="K634" s="142">
        <f t="shared" si="46"/>
        <v>471.00938929459915</v>
      </c>
    </row>
    <row r="635" spans="1:11" s="120" customFormat="1" ht="12.75">
      <c r="A635" s="137" t="s">
        <v>1424</v>
      </c>
      <c r="B635" s="138">
        <v>1104520</v>
      </c>
      <c r="C635" s="138" t="s">
        <v>1430</v>
      </c>
      <c r="D635" s="139">
        <v>224.8</v>
      </c>
      <c r="E635" s="231">
        <v>188</v>
      </c>
      <c r="F635" s="232">
        <v>102028</v>
      </c>
      <c r="G635" s="141">
        <f t="shared" si="42"/>
        <v>92752.72727272726</v>
      </c>
      <c r="H635" s="140">
        <v>6800</v>
      </c>
      <c r="I635" s="140">
        <f t="shared" si="44"/>
        <v>1528640</v>
      </c>
      <c r="J635" s="141">
        <f t="shared" si="45"/>
        <v>1712076.8000000003</v>
      </c>
      <c r="K635" s="142">
        <f t="shared" si="46"/>
        <v>1845.850629239033</v>
      </c>
    </row>
    <row r="636" spans="1:11" s="120" customFormat="1" ht="12.75">
      <c r="A636" s="137" t="s">
        <v>1424</v>
      </c>
      <c r="B636" s="138">
        <v>1104522</v>
      </c>
      <c r="C636" s="138" t="s">
        <v>1431</v>
      </c>
      <c r="D636" s="139">
        <v>397</v>
      </c>
      <c r="E636" s="231">
        <v>408</v>
      </c>
      <c r="F636" s="232">
        <v>389053</v>
      </c>
      <c r="G636" s="141">
        <f aca="true" t="shared" si="47" ref="G636:G699">F636/1.1</f>
        <v>353684.5454545454</v>
      </c>
      <c r="H636" s="140">
        <v>750</v>
      </c>
      <c r="I636" s="140">
        <f t="shared" si="44"/>
        <v>297750</v>
      </c>
      <c r="J636" s="141">
        <f t="shared" si="45"/>
        <v>333480.00000000006</v>
      </c>
      <c r="K636" s="142">
        <f t="shared" si="46"/>
        <v>94.28741071267928</v>
      </c>
    </row>
    <row r="637" spans="1:11" s="120" customFormat="1" ht="12.75">
      <c r="A637" s="137" t="s">
        <v>1424</v>
      </c>
      <c r="B637" s="138">
        <v>1104524</v>
      </c>
      <c r="C637" s="138" t="s">
        <v>1432</v>
      </c>
      <c r="D637" s="139">
        <v>451.8</v>
      </c>
      <c r="E637" s="140"/>
      <c r="F637" s="141"/>
      <c r="G637" s="141">
        <f t="shared" si="47"/>
        <v>0</v>
      </c>
      <c r="H637" s="140">
        <v>10</v>
      </c>
      <c r="I637" s="140">
        <f t="shared" si="44"/>
        <v>4518</v>
      </c>
      <c r="J637" s="141">
        <f t="shared" si="45"/>
        <v>5060.160000000001</v>
      </c>
      <c r="K637" s="142"/>
    </row>
    <row r="638" spans="1:11" s="120" customFormat="1" ht="12.75">
      <c r="A638" s="137" t="s">
        <v>1424</v>
      </c>
      <c r="B638" s="138">
        <v>1104605</v>
      </c>
      <c r="C638" s="138" t="s">
        <v>1433</v>
      </c>
      <c r="D638" s="139">
        <v>224.8</v>
      </c>
      <c r="E638" s="231">
        <v>15</v>
      </c>
      <c r="F638" s="232">
        <v>8141</v>
      </c>
      <c r="G638" s="141">
        <f t="shared" si="47"/>
        <v>7400.90909090909</v>
      </c>
      <c r="H638" s="140">
        <v>90</v>
      </c>
      <c r="I638" s="140">
        <f t="shared" si="44"/>
        <v>20232</v>
      </c>
      <c r="J638" s="141">
        <f t="shared" si="45"/>
        <v>22659.840000000004</v>
      </c>
      <c r="K638" s="142">
        <f>J638/G638*100</f>
        <v>306.17644024075673</v>
      </c>
    </row>
    <row r="639" spans="1:11" s="120" customFormat="1" ht="12.75">
      <c r="A639" s="137" t="s">
        <v>1424</v>
      </c>
      <c r="B639" s="138">
        <v>1104606</v>
      </c>
      <c r="C639" s="138" t="s">
        <v>1434</v>
      </c>
      <c r="D639" s="139">
        <v>397</v>
      </c>
      <c r="E639" s="231">
        <v>23</v>
      </c>
      <c r="F639" s="232">
        <v>22046</v>
      </c>
      <c r="G639" s="141">
        <f t="shared" si="47"/>
        <v>20041.81818181818</v>
      </c>
      <c r="H639" s="140">
        <v>60</v>
      </c>
      <c r="I639" s="140">
        <f t="shared" si="44"/>
        <v>23820</v>
      </c>
      <c r="J639" s="141">
        <f t="shared" si="45"/>
        <v>26678.4</v>
      </c>
      <c r="K639" s="142">
        <f>J639/G639*100</f>
        <v>133.11367141431555</v>
      </c>
    </row>
    <row r="640" spans="1:11" s="120" customFormat="1" ht="12.75">
      <c r="A640" s="137" t="s">
        <v>1424</v>
      </c>
      <c r="B640" s="138">
        <v>1104794</v>
      </c>
      <c r="C640" s="138" t="s">
        <v>1435</v>
      </c>
      <c r="D640" s="139">
        <v>224.8</v>
      </c>
      <c r="E640" s="140"/>
      <c r="F640" s="141"/>
      <c r="G640" s="141">
        <f t="shared" si="47"/>
        <v>0</v>
      </c>
      <c r="H640" s="140">
        <v>200</v>
      </c>
      <c r="I640" s="140">
        <f t="shared" si="44"/>
        <v>44960</v>
      </c>
      <c r="J640" s="141">
        <f t="shared" si="45"/>
        <v>50355.200000000004</v>
      </c>
      <c r="K640" s="142"/>
    </row>
    <row r="641" spans="1:11" s="120" customFormat="1" ht="12.75">
      <c r="A641" s="137" t="s">
        <v>1424</v>
      </c>
      <c r="B641" s="138">
        <v>1104793</v>
      </c>
      <c r="C641" s="138" t="s">
        <v>1436</v>
      </c>
      <c r="D641" s="139">
        <v>397</v>
      </c>
      <c r="E641" s="140"/>
      <c r="F641" s="141"/>
      <c r="G641" s="141">
        <f t="shared" si="47"/>
        <v>0</v>
      </c>
      <c r="H641" s="140">
        <v>130</v>
      </c>
      <c r="I641" s="140">
        <f t="shared" si="44"/>
        <v>51610</v>
      </c>
      <c r="J641" s="141">
        <f t="shared" si="45"/>
        <v>57803.200000000004</v>
      </c>
      <c r="K641" s="142"/>
    </row>
    <row r="642" spans="1:11" s="120" customFormat="1" ht="12.75">
      <c r="A642" s="137" t="s">
        <v>1424</v>
      </c>
      <c r="B642" s="138">
        <v>1104792</v>
      </c>
      <c r="C642" s="138" t="s">
        <v>1437</v>
      </c>
      <c r="D642" s="139">
        <v>451.8</v>
      </c>
      <c r="E642" s="140"/>
      <c r="F642" s="141"/>
      <c r="G642" s="141">
        <f t="shared" si="47"/>
        <v>0</v>
      </c>
      <c r="H642" s="140">
        <v>5</v>
      </c>
      <c r="I642" s="140">
        <f t="shared" si="44"/>
        <v>2259</v>
      </c>
      <c r="J642" s="141">
        <f t="shared" si="45"/>
        <v>2530.0800000000004</v>
      </c>
      <c r="K642" s="142"/>
    </row>
    <row r="643" spans="1:11" s="120" customFormat="1" ht="12.75">
      <c r="A643" s="137" t="s">
        <v>1424</v>
      </c>
      <c r="B643" s="138">
        <v>1104792</v>
      </c>
      <c r="C643" s="138" t="s">
        <v>1438</v>
      </c>
      <c r="D643" s="139">
        <v>913.5</v>
      </c>
      <c r="E643" s="140"/>
      <c r="F643" s="141"/>
      <c r="G643" s="141">
        <f t="shared" si="47"/>
        <v>0</v>
      </c>
      <c r="H643" s="140">
        <v>5</v>
      </c>
      <c r="I643" s="140">
        <f t="shared" si="44"/>
        <v>4567.5</v>
      </c>
      <c r="J643" s="141">
        <f t="shared" si="45"/>
        <v>5115.6</v>
      </c>
      <c r="K643" s="142"/>
    </row>
    <row r="644" spans="1:11" s="120" customFormat="1" ht="12.75">
      <c r="A644" s="137" t="s">
        <v>1424</v>
      </c>
      <c r="B644" s="138">
        <v>1104759</v>
      </c>
      <c r="C644" s="138" t="s">
        <v>1439</v>
      </c>
      <c r="D644" s="139">
        <v>224.8</v>
      </c>
      <c r="E644" s="140"/>
      <c r="F644" s="141"/>
      <c r="G644" s="141">
        <f t="shared" si="47"/>
        <v>0</v>
      </c>
      <c r="H644" s="140">
        <v>5</v>
      </c>
      <c r="I644" s="140">
        <f t="shared" si="44"/>
        <v>1124</v>
      </c>
      <c r="J644" s="141">
        <f t="shared" si="45"/>
        <v>1258.88</v>
      </c>
      <c r="K644" s="142"/>
    </row>
    <row r="645" spans="1:11" s="120" customFormat="1" ht="12.75">
      <c r="A645" s="137" t="s">
        <v>1424</v>
      </c>
      <c r="B645" s="138">
        <v>1104760</v>
      </c>
      <c r="C645" s="138" t="s">
        <v>1440</v>
      </c>
      <c r="D645" s="139">
        <v>397</v>
      </c>
      <c r="E645" s="140"/>
      <c r="F645" s="141"/>
      <c r="G645" s="141">
        <f t="shared" si="47"/>
        <v>0</v>
      </c>
      <c r="H645" s="140">
        <v>5</v>
      </c>
      <c r="I645" s="140">
        <f t="shared" si="44"/>
        <v>1985</v>
      </c>
      <c r="J645" s="141">
        <f t="shared" si="45"/>
        <v>2223.2000000000003</v>
      </c>
      <c r="K645" s="142"/>
    </row>
    <row r="646" spans="1:11" s="120" customFormat="1" ht="12.75">
      <c r="A646" s="137" t="s">
        <v>1424</v>
      </c>
      <c r="B646" s="138">
        <v>1104555</v>
      </c>
      <c r="C646" s="138" t="s">
        <v>1441</v>
      </c>
      <c r="D646" s="139">
        <v>224.8</v>
      </c>
      <c r="E646" s="231">
        <v>127</v>
      </c>
      <c r="F646" s="232">
        <v>68923</v>
      </c>
      <c r="G646" s="141">
        <f t="shared" si="47"/>
        <v>62657.27272727272</v>
      </c>
      <c r="H646" s="140">
        <v>640</v>
      </c>
      <c r="I646" s="140">
        <f t="shared" si="44"/>
        <v>143872</v>
      </c>
      <c r="J646" s="141">
        <f t="shared" si="45"/>
        <v>161136.64</v>
      </c>
      <c r="K646" s="142">
        <f>J646/G646*100</f>
        <v>257.171487021749</v>
      </c>
    </row>
    <row r="647" spans="1:11" s="120" customFormat="1" ht="12.75">
      <c r="A647" s="137" t="s">
        <v>1424</v>
      </c>
      <c r="B647" s="138">
        <v>1104556</v>
      </c>
      <c r="C647" s="138" t="s">
        <v>1442</v>
      </c>
      <c r="D647" s="139">
        <v>397</v>
      </c>
      <c r="E647" s="231">
        <v>305</v>
      </c>
      <c r="F647" s="232">
        <v>284150</v>
      </c>
      <c r="G647" s="141">
        <f t="shared" si="47"/>
        <v>258318.1818181818</v>
      </c>
      <c r="H647" s="140">
        <v>880</v>
      </c>
      <c r="I647" s="140">
        <f t="shared" si="44"/>
        <v>349360</v>
      </c>
      <c r="J647" s="141">
        <f t="shared" si="45"/>
        <v>391283.2</v>
      </c>
      <c r="K647" s="142">
        <f>J647/G647*100</f>
        <v>151.47334858349467</v>
      </c>
    </row>
    <row r="648" spans="1:11" s="120" customFormat="1" ht="12.75">
      <c r="A648" s="143" t="s">
        <v>1424</v>
      </c>
      <c r="B648" s="144">
        <v>1104557</v>
      </c>
      <c r="C648" s="144" t="s">
        <v>1443</v>
      </c>
      <c r="D648" s="139">
        <v>451.8</v>
      </c>
      <c r="E648" s="231">
        <v>17</v>
      </c>
      <c r="F648" s="232">
        <v>15173</v>
      </c>
      <c r="G648" s="141">
        <f t="shared" si="47"/>
        <v>13793.636363636362</v>
      </c>
      <c r="H648" s="140">
        <v>20</v>
      </c>
      <c r="I648" s="140">
        <f t="shared" si="44"/>
        <v>9036</v>
      </c>
      <c r="J648" s="141">
        <f t="shared" si="45"/>
        <v>10120.320000000002</v>
      </c>
      <c r="K648" s="142">
        <f>J648/G648*100</f>
        <v>73.36948526988732</v>
      </c>
    </row>
    <row r="649" spans="1:11" s="120" customFormat="1" ht="12.75">
      <c r="A649" s="143" t="s">
        <v>1424</v>
      </c>
      <c r="B649" s="144">
        <v>1104790</v>
      </c>
      <c r="C649" s="144" t="s">
        <v>1444</v>
      </c>
      <c r="D649" s="139">
        <v>913.5</v>
      </c>
      <c r="E649" s="140"/>
      <c r="F649" s="141"/>
      <c r="G649" s="141">
        <f t="shared" si="47"/>
        <v>0</v>
      </c>
      <c r="H649" s="140">
        <v>3</v>
      </c>
      <c r="I649" s="140">
        <f t="shared" si="44"/>
        <v>2740.5</v>
      </c>
      <c r="J649" s="141">
        <f t="shared" si="45"/>
        <v>3069.36</v>
      </c>
      <c r="K649" s="142"/>
    </row>
    <row r="650" spans="1:11" s="120" customFormat="1" ht="12.75">
      <c r="A650" s="137" t="s">
        <v>1424</v>
      </c>
      <c r="B650" s="138">
        <v>1104460</v>
      </c>
      <c r="C650" s="138" t="s">
        <v>1445</v>
      </c>
      <c r="D650" s="139"/>
      <c r="E650" s="231">
        <v>1254</v>
      </c>
      <c r="F650" s="232">
        <v>651738</v>
      </c>
      <c r="G650" s="141">
        <f t="shared" si="47"/>
        <v>592489.0909090908</v>
      </c>
      <c r="H650" s="140"/>
      <c r="I650" s="140">
        <f t="shared" si="44"/>
        <v>0</v>
      </c>
      <c r="J650" s="141">
        <f t="shared" si="45"/>
        <v>0</v>
      </c>
      <c r="K650" s="142">
        <f>J650/G650*100</f>
        <v>0</v>
      </c>
    </row>
    <row r="651" spans="1:11" s="120" customFormat="1" ht="12.75">
      <c r="A651" s="137" t="s">
        <v>1424</v>
      </c>
      <c r="B651" s="138">
        <v>1104462</v>
      </c>
      <c r="C651" s="138" t="s">
        <v>1446</v>
      </c>
      <c r="D651" s="139"/>
      <c r="E651" s="231">
        <v>2425</v>
      </c>
      <c r="F651" s="232">
        <v>2226937</v>
      </c>
      <c r="G651" s="141">
        <f t="shared" si="47"/>
        <v>2024488.1818181816</v>
      </c>
      <c r="H651" s="140"/>
      <c r="I651" s="140">
        <f t="shared" si="44"/>
        <v>0</v>
      </c>
      <c r="J651" s="141">
        <f t="shared" si="45"/>
        <v>0</v>
      </c>
      <c r="K651" s="142">
        <f>J651/G651*100</f>
        <v>0</v>
      </c>
    </row>
    <row r="652" spans="1:11" s="120" customFormat="1" ht="12.75">
      <c r="A652" s="137" t="s">
        <v>1424</v>
      </c>
      <c r="B652" s="138">
        <v>1104464</v>
      </c>
      <c r="C652" s="138" t="s">
        <v>1447</v>
      </c>
      <c r="D652" s="139"/>
      <c r="E652" s="231">
        <v>479</v>
      </c>
      <c r="F652" s="232">
        <v>519592</v>
      </c>
      <c r="G652" s="141">
        <f t="shared" si="47"/>
        <v>472356.3636363636</v>
      </c>
      <c r="H652" s="140"/>
      <c r="I652" s="140">
        <f t="shared" si="44"/>
        <v>0</v>
      </c>
      <c r="J652" s="141">
        <f t="shared" si="45"/>
        <v>0</v>
      </c>
      <c r="K652" s="142">
        <f>J652/G652*100</f>
        <v>0</v>
      </c>
    </row>
    <row r="653" spans="1:11" s="120" customFormat="1" ht="12.75">
      <c r="A653" s="137" t="s">
        <v>1424</v>
      </c>
      <c r="B653" s="138">
        <v>1104465</v>
      </c>
      <c r="C653" s="138" t="s">
        <v>1448</v>
      </c>
      <c r="D653" s="139"/>
      <c r="E653" s="140"/>
      <c r="F653" s="141"/>
      <c r="G653" s="141">
        <f t="shared" si="47"/>
        <v>0</v>
      </c>
      <c r="H653" s="140"/>
      <c r="I653" s="140">
        <f t="shared" si="44"/>
        <v>0</v>
      </c>
      <c r="J653" s="141">
        <f t="shared" si="45"/>
        <v>0</v>
      </c>
      <c r="K653" s="142"/>
    </row>
    <row r="654" spans="1:11" s="120" customFormat="1" ht="12.75">
      <c r="A654" s="137" t="s">
        <v>1424</v>
      </c>
      <c r="B654" s="138">
        <v>1104601</v>
      </c>
      <c r="C654" s="138" t="s">
        <v>1449</v>
      </c>
      <c r="D654" s="139">
        <v>224.8</v>
      </c>
      <c r="E654" s="231">
        <v>64</v>
      </c>
      <c r="F654" s="232">
        <v>34331</v>
      </c>
      <c r="G654" s="141">
        <f t="shared" si="47"/>
        <v>31209.999999999996</v>
      </c>
      <c r="H654" s="140">
        <v>160</v>
      </c>
      <c r="I654" s="140">
        <f t="shared" si="44"/>
        <v>35968</v>
      </c>
      <c r="J654" s="141">
        <f t="shared" si="45"/>
        <v>40284.16</v>
      </c>
      <c r="K654" s="142">
        <f>J654/G654*100</f>
        <v>129.0745273950657</v>
      </c>
    </row>
    <row r="655" spans="1:11" s="120" customFormat="1" ht="12.75">
      <c r="A655" s="137" t="s">
        <v>1424</v>
      </c>
      <c r="B655" s="138">
        <v>1104600</v>
      </c>
      <c r="C655" s="138" t="s">
        <v>1450</v>
      </c>
      <c r="D655" s="139">
        <v>397</v>
      </c>
      <c r="E655" s="231">
        <v>104</v>
      </c>
      <c r="F655" s="232">
        <v>98511</v>
      </c>
      <c r="G655" s="141">
        <f t="shared" si="47"/>
        <v>89555.45454545454</v>
      </c>
      <c r="H655" s="140">
        <v>170</v>
      </c>
      <c r="I655" s="140">
        <f aca="true" t="shared" si="48" ref="I655:I718">D655*H655</f>
        <v>67490</v>
      </c>
      <c r="J655" s="141">
        <f t="shared" si="45"/>
        <v>75588.8</v>
      </c>
      <c r="K655" s="142">
        <f>J655/G655*100</f>
        <v>84.40446244581824</v>
      </c>
    </row>
    <row r="656" spans="1:11" s="120" customFormat="1" ht="12.75">
      <c r="A656" s="137"/>
      <c r="B656" s="138"/>
      <c r="C656" s="138"/>
      <c r="D656" s="139"/>
      <c r="E656" s="140"/>
      <c r="F656" s="140"/>
      <c r="G656" s="141">
        <f t="shared" si="47"/>
        <v>0</v>
      </c>
      <c r="H656" s="140"/>
      <c r="I656" s="140">
        <f t="shared" si="48"/>
        <v>0</v>
      </c>
      <c r="J656" s="141">
        <f aca="true" t="shared" si="49" ref="J656:J719">I656*1.12</f>
        <v>0</v>
      </c>
      <c r="K656" s="142"/>
    </row>
    <row r="657" spans="1:11" s="120" customFormat="1" ht="12.75">
      <c r="A657" s="137" t="s">
        <v>1451</v>
      </c>
      <c r="B657" s="138">
        <v>1104727</v>
      </c>
      <c r="C657" s="138" t="s">
        <v>1452</v>
      </c>
      <c r="D657" s="139">
        <v>228</v>
      </c>
      <c r="E657" s="231">
        <v>24</v>
      </c>
      <c r="F657" s="232">
        <v>10581</v>
      </c>
      <c r="G657" s="141">
        <f t="shared" si="47"/>
        <v>9619.090909090908</v>
      </c>
      <c r="H657" s="140">
        <v>350</v>
      </c>
      <c r="I657" s="140">
        <f t="shared" si="48"/>
        <v>79800</v>
      </c>
      <c r="J657" s="141">
        <f t="shared" si="49"/>
        <v>89376.00000000001</v>
      </c>
      <c r="K657" s="142">
        <f>J657/G657*100</f>
        <v>929.152254040261</v>
      </c>
    </row>
    <row r="658" spans="1:11" s="120" customFormat="1" ht="12.75">
      <c r="A658" s="137" t="s">
        <v>1451</v>
      </c>
      <c r="B658" s="138">
        <v>1104725</v>
      </c>
      <c r="C658" s="138" t="s">
        <v>1453</v>
      </c>
      <c r="D658" s="139">
        <v>458.3</v>
      </c>
      <c r="E658" s="231">
        <v>203</v>
      </c>
      <c r="F658" s="232">
        <v>168527</v>
      </c>
      <c r="G658" s="141">
        <f t="shared" si="47"/>
        <v>153206.36363636362</v>
      </c>
      <c r="H658" s="140">
        <v>650</v>
      </c>
      <c r="I658" s="140">
        <f t="shared" si="48"/>
        <v>297895</v>
      </c>
      <c r="J658" s="141">
        <f t="shared" si="49"/>
        <v>333642.4</v>
      </c>
      <c r="K658" s="142">
        <f>J658/G658*100</f>
        <v>217.7731995466602</v>
      </c>
    </row>
    <row r="659" spans="1:11" s="120" customFormat="1" ht="12.75">
      <c r="A659" s="137" t="s">
        <v>1451</v>
      </c>
      <c r="B659" s="138">
        <v>1104728</v>
      </c>
      <c r="C659" s="138" t="s">
        <v>1454</v>
      </c>
      <c r="D659" s="139">
        <v>758.8</v>
      </c>
      <c r="E659" s="231">
        <v>192</v>
      </c>
      <c r="F659" s="232">
        <v>269285</v>
      </c>
      <c r="G659" s="141">
        <f t="shared" si="47"/>
        <v>244804.54545454544</v>
      </c>
      <c r="H659" s="140">
        <v>400</v>
      </c>
      <c r="I659" s="140">
        <f t="shared" si="48"/>
        <v>303520</v>
      </c>
      <c r="J659" s="141">
        <f t="shared" si="49"/>
        <v>339942.4</v>
      </c>
      <c r="K659" s="142">
        <f>J659/G659*100</f>
        <v>138.8627810683848</v>
      </c>
    </row>
    <row r="660" spans="1:11" s="120" customFormat="1" ht="12.75">
      <c r="A660" s="137" t="s">
        <v>1451</v>
      </c>
      <c r="B660" s="138">
        <v>1104726</v>
      </c>
      <c r="C660" s="138" t="s">
        <v>1455</v>
      </c>
      <c r="D660" s="139">
        <v>1084.2</v>
      </c>
      <c r="E660" s="140"/>
      <c r="F660" s="141"/>
      <c r="G660" s="141">
        <f t="shared" si="47"/>
        <v>0</v>
      </c>
      <c r="H660" s="140">
        <v>10</v>
      </c>
      <c r="I660" s="140">
        <f t="shared" si="48"/>
        <v>10842</v>
      </c>
      <c r="J660" s="141">
        <f t="shared" si="49"/>
        <v>12143.04</v>
      </c>
      <c r="K660" s="142"/>
    </row>
    <row r="661" spans="1:11" s="120" customFormat="1" ht="12.75">
      <c r="A661" s="137" t="s">
        <v>1451</v>
      </c>
      <c r="B661" s="138">
        <v>1104771</v>
      </c>
      <c r="C661" s="138" t="s">
        <v>1456</v>
      </c>
      <c r="D661" s="139">
        <v>491</v>
      </c>
      <c r="E661" s="231">
        <v>208</v>
      </c>
      <c r="F661" s="232">
        <v>180952</v>
      </c>
      <c r="G661" s="141">
        <f t="shared" si="47"/>
        <v>164501.81818181818</v>
      </c>
      <c r="H661" s="140">
        <v>700</v>
      </c>
      <c r="I661" s="140">
        <f t="shared" si="48"/>
        <v>343700</v>
      </c>
      <c r="J661" s="141">
        <f t="shared" si="49"/>
        <v>384944.00000000006</v>
      </c>
      <c r="K661" s="142">
        <f>J661/G661*100</f>
        <v>234.00592422299843</v>
      </c>
    </row>
    <row r="662" spans="1:11" s="120" customFormat="1" ht="12.75">
      <c r="A662" s="137" t="s">
        <v>1451</v>
      </c>
      <c r="B662" s="138">
        <v>1104772</v>
      </c>
      <c r="C662" s="138" t="s">
        <v>1457</v>
      </c>
      <c r="D662" s="139">
        <v>813</v>
      </c>
      <c r="E662" s="231">
        <v>70</v>
      </c>
      <c r="F662" s="232">
        <v>104385</v>
      </c>
      <c r="G662" s="141">
        <f t="shared" si="47"/>
        <v>94895.45454545454</v>
      </c>
      <c r="H662" s="140">
        <v>200</v>
      </c>
      <c r="I662" s="140">
        <f t="shared" si="48"/>
        <v>162600</v>
      </c>
      <c r="J662" s="141">
        <f t="shared" si="49"/>
        <v>182112.00000000003</v>
      </c>
      <c r="K662" s="142">
        <f>J662/G662*100</f>
        <v>191.9080327633281</v>
      </c>
    </row>
    <row r="663" spans="1:11" s="120" customFormat="1" ht="12.75">
      <c r="A663" s="137" t="s">
        <v>1451</v>
      </c>
      <c r="B663" s="138">
        <v>1104720</v>
      </c>
      <c r="C663" s="138" t="s">
        <v>1458</v>
      </c>
      <c r="D663" s="139">
        <v>458.3</v>
      </c>
      <c r="E663" s="231">
        <v>49</v>
      </c>
      <c r="F663" s="232">
        <v>43576</v>
      </c>
      <c r="G663" s="141">
        <f t="shared" si="47"/>
        <v>39614.54545454545</v>
      </c>
      <c r="H663" s="140">
        <v>280</v>
      </c>
      <c r="I663" s="140">
        <f t="shared" si="48"/>
        <v>128324</v>
      </c>
      <c r="J663" s="141">
        <f t="shared" si="49"/>
        <v>143722.88</v>
      </c>
      <c r="K663" s="142">
        <f>J663/G663*100</f>
        <v>362.80330457132374</v>
      </c>
    </row>
    <row r="664" spans="1:11" s="120" customFormat="1" ht="12.75">
      <c r="A664" s="137" t="s">
        <v>1451</v>
      </c>
      <c r="B664" s="138">
        <v>1104721</v>
      </c>
      <c r="C664" s="138" t="s">
        <v>1459</v>
      </c>
      <c r="D664" s="139">
        <v>758.8</v>
      </c>
      <c r="E664" s="231">
        <v>25</v>
      </c>
      <c r="F664" s="232">
        <v>36327</v>
      </c>
      <c r="G664" s="141">
        <f t="shared" si="47"/>
        <v>33024.54545454545</v>
      </c>
      <c r="H664" s="140">
        <v>90</v>
      </c>
      <c r="I664" s="140">
        <f t="shared" si="48"/>
        <v>68292</v>
      </c>
      <c r="J664" s="141">
        <f t="shared" si="49"/>
        <v>76487.04000000001</v>
      </c>
      <c r="K664" s="142">
        <f>J664/G664*100</f>
        <v>231.60663968948722</v>
      </c>
    </row>
    <row r="665" spans="1:11" s="120" customFormat="1" ht="12.75">
      <c r="A665" s="137" t="s">
        <v>1451</v>
      </c>
      <c r="B665" s="138">
        <v>1104722</v>
      </c>
      <c r="C665" s="138" t="s">
        <v>1460</v>
      </c>
      <c r="D665" s="139">
        <v>1084.2</v>
      </c>
      <c r="E665" s="140"/>
      <c r="F665" s="140"/>
      <c r="G665" s="141">
        <f t="shared" si="47"/>
        <v>0</v>
      </c>
      <c r="H665" s="140">
        <v>10</v>
      </c>
      <c r="I665" s="140">
        <f t="shared" si="48"/>
        <v>10842</v>
      </c>
      <c r="J665" s="141">
        <f t="shared" si="49"/>
        <v>12143.04</v>
      </c>
      <c r="K665" s="142"/>
    </row>
    <row r="666" spans="1:11" s="120" customFormat="1" ht="12.75">
      <c r="A666" s="137" t="s">
        <v>1461</v>
      </c>
      <c r="B666" s="138">
        <v>1104743</v>
      </c>
      <c r="C666" s="138" t="s">
        <v>1462</v>
      </c>
      <c r="D666" s="139">
        <v>244.3</v>
      </c>
      <c r="E666" s="140"/>
      <c r="F666" s="140"/>
      <c r="G666" s="141">
        <f t="shared" si="47"/>
        <v>0</v>
      </c>
      <c r="H666" s="140">
        <v>10</v>
      </c>
      <c r="I666" s="140">
        <f t="shared" si="48"/>
        <v>2443</v>
      </c>
      <c r="J666" s="141">
        <f t="shared" si="49"/>
        <v>2736.1600000000003</v>
      </c>
      <c r="K666" s="142"/>
    </row>
    <row r="667" spans="1:11" s="120" customFormat="1" ht="12.75">
      <c r="A667" s="137" t="s">
        <v>1463</v>
      </c>
      <c r="B667" s="138">
        <v>1104744</v>
      </c>
      <c r="C667" s="138" t="s">
        <v>1464</v>
      </c>
      <c r="D667" s="139">
        <v>491</v>
      </c>
      <c r="E667" s="140"/>
      <c r="F667" s="140"/>
      <c r="G667" s="141">
        <f t="shared" si="47"/>
        <v>0</v>
      </c>
      <c r="H667" s="140">
        <v>10</v>
      </c>
      <c r="I667" s="140">
        <f t="shared" si="48"/>
        <v>4910</v>
      </c>
      <c r="J667" s="141">
        <f t="shared" si="49"/>
        <v>5499.200000000001</v>
      </c>
      <c r="K667" s="142"/>
    </row>
    <row r="668" spans="1:11" s="120" customFormat="1" ht="12.75">
      <c r="A668" s="137" t="s">
        <v>1465</v>
      </c>
      <c r="B668" s="138">
        <v>1104745</v>
      </c>
      <c r="C668" s="138" t="s">
        <v>1466</v>
      </c>
      <c r="D668" s="139">
        <v>813</v>
      </c>
      <c r="E668" s="140"/>
      <c r="F668" s="140"/>
      <c r="G668" s="141">
        <f t="shared" si="47"/>
        <v>0</v>
      </c>
      <c r="H668" s="140">
        <v>10</v>
      </c>
      <c r="I668" s="140">
        <f t="shared" si="48"/>
        <v>8130</v>
      </c>
      <c r="J668" s="141">
        <f t="shared" si="49"/>
        <v>9105.6</v>
      </c>
      <c r="K668" s="142"/>
    </row>
    <row r="669" spans="1:11" s="120" customFormat="1" ht="12.75">
      <c r="A669" s="137" t="s">
        <v>1465</v>
      </c>
      <c r="B669" s="138">
        <v>1104745</v>
      </c>
      <c r="C669" s="138" t="s">
        <v>1467</v>
      </c>
      <c r="D669" s="139">
        <v>11611.6</v>
      </c>
      <c r="E669" s="140"/>
      <c r="F669" s="140"/>
      <c r="G669" s="141">
        <f t="shared" si="47"/>
        <v>0</v>
      </c>
      <c r="H669" s="140">
        <v>5</v>
      </c>
      <c r="I669" s="140">
        <f t="shared" si="48"/>
        <v>58058</v>
      </c>
      <c r="J669" s="141">
        <f t="shared" si="49"/>
        <v>65024.96000000001</v>
      </c>
      <c r="K669" s="142"/>
    </row>
    <row r="670" spans="1:11" s="120" customFormat="1" ht="12.75">
      <c r="A670" s="137" t="s">
        <v>1468</v>
      </c>
      <c r="B670" s="138">
        <v>1104742</v>
      </c>
      <c r="C670" s="138" t="s">
        <v>1469</v>
      </c>
      <c r="D670" s="139">
        <v>491</v>
      </c>
      <c r="E670" s="140"/>
      <c r="F670" s="140"/>
      <c r="G670" s="141">
        <f t="shared" si="47"/>
        <v>0</v>
      </c>
      <c r="H670" s="140">
        <v>5</v>
      </c>
      <c r="I670" s="140">
        <f t="shared" si="48"/>
        <v>2455</v>
      </c>
      <c r="J670" s="141">
        <f t="shared" si="49"/>
        <v>2749.6000000000004</v>
      </c>
      <c r="K670" s="142"/>
    </row>
    <row r="671" spans="1:11" s="120" customFormat="1" ht="12.75">
      <c r="A671" s="137" t="s">
        <v>1470</v>
      </c>
      <c r="B671" s="138">
        <v>1104739</v>
      </c>
      <c r="C671" s="138" t="s">
        <v>1471</v>
      </c>
      <c r="D671" s="139">
        <v>813</v>
      </c>
      <c r="E671" s="140"/>
      <c r="F671" s="140"/>
      <c r="G671" s="141">
        <f t="shared" si="47"/>
        <v>0</v>
      </c>
      <c r="H671" s="140">
        <v>10</v>
      </c>
      <c r="I671" s="140">
        <f t="shared" si="48"/>
        <v>8130</v>
      </c>
      <c r="J671" s="141">
        <f t="shared" si="49"/>
        <v>9105.6</v>
      </c>
      <c r="K671" s="142"/>
    </row>
    <row r="672" spans="1:11" s="120" customFormat="1" ht="12.75">
      <c r="A672" s="137"/>
      <c r="B672" s="138"/>
      <c r="C672" s="138"/>
      <c r="D672" s="139"/>
      <c r="E672" s="140"/>
      <c r="F672" s="140"/>
      <c r="G672" s="141">
        <f t="shared" si="47"/>
        <v>0</v>
      </c>
      <c r="H672" s="140">
        <v>10</v>
      </c>
      <c r="I672" s="140">
        <f t="shared" si="48"/>
        <v>0</v>
      </c>
      <c r="J672" s="141">
        <f t="shared" si="49"/>
        <v>0</v>
      </c>
      <c r="K672" s="142"/>
    </row>
    <row r="673" spans="1:11" s="120" customFormat="1" ht="12.75">
      <c r="A673" s="137" t="s">
        <v>1472</v>
      </c>
      <c r="B673" s="138">
        <v>1104232</v>
      </c>
      <c r="C673" s="138" t="s">
        <v>35</v>
      </c>
      <c r="D673" s="139">
        <v>537.2</v>
      </c>
      <c r="E673" s="231">
        <v>1928</v>
      </c>
      <c r="F673" s="232">
        <v>1239327</v>
      </c>
      <c r="G673" s="141">
        <f t="shared" si="47"/>
        <v>1126660.909090909</v>
      </c>
      <c r="H673" s="140">
        <v>3300</v>
      </c>
      <c r="I673" s="140">
        <f t="shared" si="48"/>
        <v>1772760.0000000002</v>
      </c>
      <c r="J673" s="141">
        <f t="shared" si="49"/>
        <v>1985491.2000000004</v>
      </c>
      <c r="K673" s="142">
        <f>J673/G673*100</f>
        <v>176.22793015886856</v>
      </c>
    </row>
    <row r="674" spans="1:11" s="120" customFormat="1" ht="12.75">
      <c r="A674" s="137" t="s">
        <v>1472</v>
      </c>
      <c r="B674" s="138">
        <v>1104233</v>
      </c>
      <c r="C674" s="138" t="s">
        <v>1473</v>
      </c>
      <c r="D674" s="139">
        <v>438.2</v>
      </c>
      <c r="E674" s="140"/>
      <c r="F674" s="140"/>
      <c r="G674" s="141">
        <f t="shared" si="47"/>
        <v>0</v>
      </c>
      <c r="H674" s="140">
        <v>100</v>
      </c>
      <c r="I674" s="140">
        <f t="shared" si="48"/>
        <v>43820</v>
      </c>
      <c r="J674" s="141">
        <f t="shared" si="49"/>
        <v>49078.4</v>
      </c>
      <c r="K674" s="142"/>
    </row>
    <row r="675" spans="1:11" s="120" customFormat="1" ht="12.75">
      <c r="A675" s="137"/>
      <c r="B675" s="138"/>
      <c r="C675" s="138"/>
      <c r="D675" s="139"/>
      <c r="E675" s="140"/>
      <c r="F675" s="140"/>
      <c r="G675" s="141">
        <f t="shared" si="47"/>
        <v>0</v>
      </c>
      <c r="H675" s="140"/>
      <c r="I675" s="140">
        <f t="shared" si="48"/>
        <v>0</v>
      </c>
      <c r="J675" s="141">
        <f t="shared" si="49"/>
        <v>0</v>
      </c>
      <c r="K675" s="142"/>
    </row>
    <row r="676" spans="1:11" s="120" customFormat="1" ht="12.75">
      <c r="A676" s="137" t="s">
        <v>1474</v>
      </c>
      <c r="B676" s="138">
        <v>1104470</v>
      </c>
      <c r="C676" s="138" t="s">
        <v>1475</v>
      </c>
      <c r="D676" s="139">
        <v>403.6</v>
      </c>
      <c r="E676" s="231">
        <v>421</v>
      </c>
      <c r="F676" s="232">
        <v>205792</v>
      </c>
      <c r="G676" s="141">
        <f t="shared" si="47"/>
        <v>187083.63636363635</v>
      </c>
      <c r="H676" s="140">
        <v>650</v>
      </c>
      <c r="I676" s="140">
        <f t="shared" si="48"/>
        <v>262340</v>
      </c>
      <c r="J676" s="141">
        <f t="shared" si="49"/>
        <v>293820.80000000005</v>
      </c>
      <c r="K676" s="142">
        <f>J676/G676*100</f>
        <v>157.0531799098119</v>
      </c>
    </row>
    <row r="677" spans="1:11" s="120" customFormat="1" ht="12.75">
      <c r="A677" s="137"/>
      <c r="B677" s="138"/>
      <c r="C677" s="138"/>
      <c r="D677" s="139"/>
      <c r="E677" s="140"/>
      <c r="F677" s="141"/>
      <c r="G677" s="141">
        <f t="shared" si="47"/>
        <v>0</v>
      </c>
      <c r="H677" s="140"/>
      <c r="I677" s="140">
        <f t="shared" si="48"/>
        <v>0</v>
      </c>
      <c r="J677" s="141">
        <f t="shared" si="49"/>
        <v>0</v>
      </c>
      <c r="K677" s="142"/>
    </row>
    <row r="678" spans="1:11" s="120" customFormat="1" ht="12.75">
      <c r="A678" s="137" t="s">
        <v>1476</v>
      </c>
      <c r="B678" s="138">
        <v>4157100</v>
      </c>
      <c r="C678" s="138" t="s">
        <v>1477</v>
      </c>
      <c r="D678" s="139">
        <v>198.2</v>
      </c>
      <c r="E678" s="231">
        <v>3268</v>
      </c>
      <c r="F678" s="232">
        <v>775168</v>
      </c>
      <c r="G678" s="141">
        <f t="shared" si="47"/>
        <v>704698.1818181818</v>
      </c>
      <c r="H678" s="140">
        <v>5000</v>
      </c>
      <c r="I678" s="140">
        <f t="shared" si="48"/>
        <v>991000</v>
      </c>
      <c r="J678" s="141">
        <f t="shared" si="49"/>
        <v>1109920</v>
      </c>
      <c r="K678" s="142">
        <f>J678/G678*100</f>
        <v>157.5028896961691</v>
      </c>
    </row>
    <row r="679" spans="1:11" s="120" customFormat="1" ht="12.75">
      <c r="A679" s="137"/>
      <c r="B679" s="138"/>
      <c r="C679" s="138"/>
      <c r="D679" s="139"/>
      <c r="E679" s="140"/>
      <c r="F679" s="140"/>
      <c r="G679" s="141">
        <f t="shared" si="47"/>
        <v>0</v>
      </c>
      <c r="H679" s="140"/>
      <c r="I679" s="140">
        <f t="shared" si="48"/>
        <v>0</v>
      </c>
      <c r="J679" s="141">
        <f t="shared" si="49"/>
        <v>0</v>
      </c>
      <c r="K679" s="142"/>
    </row>
    <row r="680" spans="1:11" s="120" customFormat="1" ht="12.75">
      <c r="A680" s="137" t="s">
        <v>1478</v>
      </c>
      <c r="B680" s="138">
        <v>4155571</v>
      </c>
      <c r="C680" s="138" t="s">
        <v>1479</v>
      </c>
      <c r="D680" s="139"/>
      <c r="E680" s="140"/>
      <c r="F680" s="140"/>
      <c r="G680" s="141">
        <f t="shared" si="47"/>
        <v>0</v>
      </c>
      <c r="H680" s="140"/>
      <c r="I680" s="140">
        <f t="shared" si="48"/>
        <v>0</v>
      </c>
      <c r="J680" s="141">
        <f t="shared" si="49"/>
        <v>0</v>
      </c>
      <c r="K680" s="142"/>
    </row>
    <row r="681" spans="1:11" s="120" customFormat="1" ht="12.75">
      <c r="A681" s="137" t="s">
        <v>1478</v>
      </c>
      <c r="B681" s="138">
        <v>4155570</v>
      </c>
      <c r="C681" s="138" t="s">
        <v>1480</v>
      </c>
      <c r="D681" s="139"/>
      <c r="E681" s="140"/>
      <c r="F681" s="140"/>
      <c r="G681" s="141">
        <f t="shared" si="47"/>
        <v>0</v>
      </c>
      <c r="H681" s="140"/>
      <c r="I681" s="140">
        <f t="shared" si="48"/>
        <v>0</v>
      </c>
      <c r="J681" s="141">
        <f t="shared" si="49"/>
        <v>0</v>
      </c>
      <c r="K681" s="142"/>
    </row>
    <row r="682" spans="1:11" s="120" customFormat="1" ht="12.75">
      <c r="A682" s="137"/>
      <c r="B682" s="138"/>
      <c r="C682" s="138"/>
      <c r="D682" s="139"/>
      <c r="E682" s="140"/>
      <c r="F682" s="140"/>
      <c r="G682" s="141">
        <f t="shared" si="47"/>
        <v>0</v>
      </c>
      <c r="H682" s="140"/>
      <c r="I682" s="140">
        <f t="shared" si="48"/>
        <v>0</v>
      </c>
      <c r="J682" s="141">
        <f t="shared" si="49"/>
        <v>0</v>
      </c>
      <c r="K682" s="142"/>
    </row>
    <row r="683" spans="1:11" s="120" customFormat="1" ht="12.75">
      <c r="A683" s="137" t="s">
        <v>1481</v>
      </c>
      <c r="B683" s="138">
        <v>1155511</v>
      </c>
      <c r="C683" s="138" t="s">
        <v>1482</v>
      </c>
      <c r="D683" s="139">
        <v>5452.5</v>
      </c>
      <c r="E683" s="231">
        <v>6</v>
      </c>
      <c r="F683" s="232">
        <v>38556</v>
      </c>
      <c r="G683" s="141">
        <f t="shared" si="47"/>
        <v>35050.90909090909</v>
      </c>
      <c r="H683" s="140">
        <v>20</v>
      </c>
      <c r="I683" s="140">
        <f t="shared" si="48"/>
        <v>109050</v>
      </c>
      <c r="J683" s="141">
        <f t="shared" si="49"/>
        <v>122136.00000000001</v>
      </c>
      <c r="K683" s="142">
        <f>J683/G683*100</f>
        <v>348.45315904139443</v>
      </c>
    </row>
    <row r="684" spans="1:11" s="120" customFormat="1" ht="12.75">
      <c r="A684" s="137" t="s">
        <v>1481</v>
      </c>
      <c r="B684" s="138">
        <v>1155512</v>
      </c>
      <c r="C684" s="138" t="s">
        <v>1483</v>
      </c>
      <c r="D684" s="139">
        <v>3449.6</v>
      </c>
      <c r="E684" s="231">
        <v>23</v>
      </c>
      <c r="F684" s="232">
        <v>95392</v>
      </c>
      <c r="G684" s="141">
        <f t="shared" si="47"/>
        <v>86720</v>
      </c>
      <c r="H684" s="140">
        <v>40</v>
      </c>
      <c r="I684" s="140">
        <f t="shared" si="48"/>
        <v>137984</v>
      </c>
      <c r="J684" s="141">
        <f t="shared" si="49"/>
        <v>154542.08000000002</v>
      </c>
      <c r="K684" s="142">
        <f>J684/G684*100</f>
        <v>178.20811808118083</v>
      </c>
    </row>
    <row r="685" spans="1:11" s="120" customFormat="1" ht="12.75">
      <c r="A685" s="137"/>
      <c r="B685" s="138"/>
      <c r="C685" s="138"/>
      <c r="D685" s="139"/>
      <c r="E685" s="140"/>
      <c r="F685" s="140"/>
      <c r="G685" s="141">
        <f t="shared" si="47"/>
        <v>0</v>
      </c>
      <c r="H685" s="140"/>
      <c r="I685" s="140">
        <f t="shared" si="48"/>
        <v>0</v>
      </c>
      <c r="J685" s="141">
        <f t="shared" si="49"/>
        <v>0</v>
      </c>
      <c r="K685" s="142"/>
    </row>
    <row r="686" spans="1:11" s="120" customFormat="1" ht="12.75">
      <c r="A686" s="137" t="s">
        <v>1484</v>
      </c>
      <c r="B686" s="138">
        <v>4150023</v>
      </c>
      <c r="C686" s="138" t="s">
        <v>176</v>
      </c>
      <c r="D686" s="139">
        <v>248.5</v>
      </c>
      <c r="E686" s="231">
        <v>973</v>
      </c>
      <c r="F686" s="232">
        <v>292000</v>
      </c>
      <c r="G686" s="141">
        <f t="shared" si="47"/>
        <v>265454.5454545454</v>
      </c>
      <c r="H686" s="140">
        <v>2000</v>
      </c>
      <c r="I686" s="140">
        <f t="shared" si="48"/>
        <v>497000</v>
      </c>
      <c r="J686" s="141">
        <f t="shared" si="49"/>
        <v>556640</v>
      </c>
      <c r="K686" s="142">
        <f>J686/G686*100</f>
        <v>209.69315068493154</v>
      </c>
    </row>
    <row r="687" spans="1:11" s="120" customFormat="1" ht="12.75">
      <c r="A687" s="137"/>
      <c r="B687" s="138"/>
      <c r="C687" s="138"/>
      <c r="D687" s="139"/>
      <c r="E687" s="140"/>
      <c r="F687" s="141"/>
      <c r="G687" s="141">
        <f t="shared" si="47"/>
        <v>0</v>
      </c>
      <c r="H687" s="140"/>
      <c r="I687" s="140">
        <f t="shared" si="48"/>
        <v>0</v>
      </c>
      <c r="J687" s="141">
        <f t="shared" si="49"/>
        <v>0</v>
      </c>
      <c r="K687" s="142"/>
    </row>
    <row r="688" spans="1:11" s="120" customFormat="1" ht="12.75">
      <c r="A688" s="137" t="s">
        <v>1485</v>
      </c>
      <c r="B688" s="138">
        <v>4150400</v>
      </c>
      <c r="C688" s="138" t="s">
        <v>1486</v>
      </c>
      <c r="D688" s="139">
        <v>161.5</v>
      </c>
      <c r="E688" s="231">
        <v>2587</v>
      </c>
      <c r="F688" s="232">
        <v>374847</v>
      </c>
      <c r="G688" s="141">
        <f t="shared" si="47"/>
        <v>340770</v>
      </c>
      <c r="H688" s="140">
        <v>6000</v>
      </c>
      <c r="I688" s="140">
        <f t="shared" si="48"/>
        <v>969000</v>
      </c>
      <c r="J688" s="141">
        <f t="shared" si="49"/>
        <v>1085280</v>
      </c>
      <c r="K688" s="142">
        <f>J688/G688*100</f>
        <v>318.4787393256449</v>
      </c>
    </row>
    <row r="689" spans="1:11" s="120" customFormat="1" ht="12.75">
      <c r="A689" s="137"/>
      <c r="B689" s="138"/>
      <c r="C689" s="138"/>
      <c r="D689" s="139"/>
      <c r="E689" s="140"/>
      <c r="F689" s="141"/>
      <c r="G689" s="141">
        <f t="shared" si="47"/>
        <v>0</v>
      </c>
      <c r="H689" s="140"/>
      <c r="I689" s="140">
        <f t="shared" si="48"/>
        <v>0</v>
      </c>
      <c r="J689" s="141">
        <f t="shared" si="49"/>
        <v>0</v>
      </c>
      <c r="K689" s="142"/>
    </row>
    <row r="690" spans="1:11" s="120" customFormat="1" ht="12.75">
      <c r="A690" s="137" t="s">
        <v>1487</v>
      </c>
      <c r="B690" s="138">
        <v>4151050</v>
      </c>
      <c r="C690" s="138" t="s">
        <v>1488</v>
      </c>
      <c r="D690" s="139">
        <v>197.3</v>
      </c>
      <c r="E690" s="231">
        <v>1874</v>
      </c>
      <c r="F690" s="232">
        <v>443143</v>
      </c>
      <c r="G690" s="141">
        <f t="shared" si="47"/>
        <v>402857.2727272727</v>
      </c>
      <c r="H690" s="140">
        <v>3000</v>
      </c>
      <c r="I690" s="140">
        <f t="shared" si="48"/>
        <v>591900</v>
      </c>
      <c r="J690" s="141">
        <f t="shared" si="49"/>
        <v>662928.0000000001</v>
      </c>
      <c r="K690" s="142">
        <f>J690/G690*100</f>
        <v>164.55654269615002</v>
      </c>
    </row>
    <row r="691" spans="1:11" s="120" customFormat="1" ht="12.75">
      <c r="A691" s="137"/>
      <c r="B691" s="138"/>
      <c r="C691" s="138"/>
      <c r="D691" s="139"/>
      <c r="E691" s="140"/>
      <c r="F691" s="141"/>
      <c r="G691" s="141">
        <f t="shared" si="47"/>
        <v>0</v>
      </c>
      <c r="H691" s="140"/>
      <c r="I691" s="140">
        <f t="shared" si="48"/>
        <v>0</v>
      </c>
      <c r="J691" s="141">
        <f t="shared" si="49"/>
        <v>0</v>
      </c>
      <c r="K691" s="142"/>
    </row>
    <row r="692" spans="1:11" s="120" customFormat="1" ht="12.75">
      <c r="A692" s="137" t="s">
        <v>1489</v>
      </c>
      <c r="B692" s="138">
        <v>4139160</v>
      </c>
      <c r="C692" s="138" t="s">
        <v>1490</v>
      </c>
      <c r="D692" s="139">
        <v>266.5</v>
      </c>
      <c r="E692" s="231">
        <v>252</v>
      </c>
      <c r="F692" s="232">
        <v>82739</v>
      </c>
      <c r="G692" s="141">
        <f t="shared" si="47"/>
        <v>75217.27272727272</v>
      </c>
      <c r="H692" s="140">
        <v>1000</v>
      </c>
      <c r="I692" s="140">
        <f t="shared" si="48"/>
        <v>266500</v>
      </c>
      <c r="J692" s="141">
        <f t="shared" si="49"/>
        <v>298480</v>
      </c>
      <c r="K692" s="142">
        <f>J692/G692*100</f>
        <v>396.8237469633426</v>
      </c>
    </row>
    <row r="693" spans="1:11" s="120" customFormat="1" ht="12.75">
      <c r="A693" s="137" t="s">
        <v>1489</v>
      </c>
      <c r="B693" s="138">
        <v>4139180</v>
      </c>
      <c r="C693" s="138" t="s">
        <v>1491</v>
      </c>
      <c r="D693" s="139">
        <v>266.5</v>
      </c>
      <c r="E693" s="231">
        <v>29</v>
      </c>
      <c r="F693" s="232">
        <v>9058</v>
      </c>
      <c r="G693" s="141">
        <f t="shared" si="47"/>
        <v>8234.545454545454</v>
      </c>
      <c r="H693" s="140">
        <v>1000</v>
      </c>
      <c r="I693" s="140">
        <f t="shared" si="48"/>
        <v>266500</v>
      </c>
      <c r="J693" s="141">
        <f t="shared" si="49"/>
        <v>298480</v>
      </c>
      <c r="K693" s="142">
        <f>J693/G693*100</f>
        <v>3624.7295208655337</v>
      </c>
    </row>
    <row r="694" spans="1:11" s="120" customFormat="1" ht="12.75">
      <c r="A694" s="137"/>
      <c r="B694" s="138"/>
      <c r="C694" s="138"/>
      <c r="D694" s="139"/>
      <c r="E694" s="140"/>
      <c r="F694" s="141"/>
      <c r="G694" s="141">
        <f t="shared" si="47"/>
        <v>0</v>
      </c>
      <c r="H694" s="140"/>
      <c r="I694" s="140">
        <f t="shared" si="48"/>
        <v>0</v>
      </c>
      <c r="J694" s="141">
        <f t="shared" si="49"/>
        <v>0</v>
      </c>
      <c r="K694" s="142"/>
    </row>
    <row r="695" spans="1:11" s="120" customFormat="1" ht="12.75">
      <c r="A695" s="137" t="s">
        <v>1492</v>
      </c>
      <c r="B695" s="138">
        <v>4152075</v>
      </c>
      <c r="C695" s="138" t="s">
        <v>1493</v>
      </c>
      <c r="D695" s="139">
        <v>66.9</v>
      </c>
      <c r="E695" s="231">
        <v>107</v>
      </c>
      <c r="F695" s="232">
        <v>8730</v>
      </c>
      <c r="G695" s="141">
        <f t="shared" si="47"/>
        <v>7936.363636363636</v>
      </c>
      <c r="H695" s="140">
        <v>260</v>
      </c>
      <c r="I695" s="140">
        <f t="shared" si="48"/>
        <v>17394</v>
      </c>
      <c r="J695" s="141">
        <f t="shared" si="49"/>
        <v>19481.280000000002</v>
      </c>
      <c r="K695" s="142">
        <f>J695/G695*100</f>
        <v>245.46859106529215</v>
      </c>
    </row>
    <row r="696" spans="1:11" s="120" customFormat="1" ht="12.75">
      <c r="A696" s="137"/>
      <c r="B696" s="138"/>
      <c r="C696" s="138"/>
      <c r="D696" s="139"/>
      <c r="E696" s="140"/>
      <c r="F696" s="140"/>
      <c r="G696" s="141">
        <f t="shared" si="47"/>
        <v>0</v>
      </c>
      <c r="H696" s="140"/>
      <c r="I696" s="140">
        <f t="shared" si="48"/>
        <v>0</v>
      </c>
      <c r="J696" s="141">
        <f t="shared" si="49"/>
        <v>0</v>
      </c>
      <c r="K696" s="142"/>
    </row>
    <row r="697" spans="1:11" s="120" customFormat="1" ht="12.75">
      <c r="A697" s="137" t="s">
        <v>1494</v>
      </c>
      <c r="B697" s="138">
        <v>4152104</v>
      </c>
      <c r="C697" s="138" t="s">
        <v>1495</v>
      </c>
      <c r="D697" s="139">
        <v>268.3</v>
      </c>
      <c r="E697" s="231">
        <v>648</v>
      </c>
      <c r="F697" s="232">
        <v>210500</v>
      </c>
      <c r="G697" s="141">
        <f t="shared" si="47"/>
        <v>191363.63636363635</v>
      </c>
      <c r="H697" s="140">
        <v>1000</v>
      </c>
      <c r="I697" s="140">
        <f t="shared" si="48"/>
        <v>268300</v>
      </c>
      <c r="J697" s="141">
        <f t="shared" si="49"/>
        <v>300496</v>
      </c>
      <c r="K697" s="142">
        <f>J697/G697*100</f>
        <v>157.02878859857483</v>
      </c>
    </row>
    <row r="698" spans="1:11" s="120" customFormat="1" ht="12.75">
      <c r="A698" s="137" t="s">
        <v>1494</v>
      </c>
      <c r="B698" s="138">
        <v>4152100</v>
      </c>
      <c r="C698" s="138" t="s">
        <v>1496</v>
      </c>
      <c r="D698" s="139">
        <v>268.3</v>
      </c>
      <c r="E698" s="231">
        <v>342</v>
      </c>
      <c r="F698" s="232">
        <v>108379</v>
      </c>
      <c r="G698" s="141">
        <f t="shared" si="47"/>
        <v>98526.36363636363</v>
      </c>
      <c r="H698" s="140">
        <v>500</v>
      </c>
      <c r="I698" s="140">
        <f t="shared" si="48"/>
        <v>134150</v>
      </c>
      <c r="J698" s="141">
        <f t="shared" si="49"/>
        <v>150248</v>
      </c>
      <c r="K698" s="142">
        <f>J698/G698*100</f>
        <v>152.4952250897314</v>
      </c>
    </row>
    <row r="699" spans="1:11" s="120" customFormat="1" ht="12.75">
      <c r="A699" s="137"/>
      <c r="B699" s="138"/>
      <c r="C699" s="138"/>
      <c r="D699" s="139"/>
      <c r="E699" s="140"/>
      <c r="F699" s="141"/>
      <c r="G699" s="141">
        <f t="shared" si="47"/>
        <v>0</v>
      </c>
      <c r="H699" s="140"/>
      <c r="I699" s="140">
        <f t="shared" si="48"/>
        <v>0</v>
      </c>
      <c r="J699" s="141">
        <f t="shared" si="49"/>
        <v>0</v>
      </c>
      <c r="K699" s="142"/>
    </row>
    <row r="700" spans="1:11" s="120" customFormat="1" ht="12.75">
      <c r="A700" s="137" t="s">
        <v>1497</v>
      </c>
      <c r="B700" s="138">
        <v>4152191</v>
      </c>
      <c r="C700" s="138" t="s">
        <v>1498</v>
      </c>
      <c r="D700" s="139">
        <v>78.8</v>
      </c>
      <c r="E700" s="231">
        <v>3630</v>
      </c>
      <c r="F700" s="232">
        <v>341599</v>
      </c>
      <c r="G700" s="141">
        <f aca="true" t="shared" si="50" ref="G700:G763">F700/1.1</f>
        <v>310544.5454545454</v>
      </c>
      <c r="H700" s="140">
        <v>5500</v>
      </c>
      <c r="I700" s="140">
        <f t="shared" si="48"/>
        <v>433400</v>
      </c>
      <c r="J700" s="141">
        <f t="shared" si="49"/>
        <v>485408.00000000006</v>
      </c>
      <c r="K700" s="142">
        <f>J700/G700*100</f>
        <v>156.30865429933934</v>
      </c>
    </row>
    <row r="701" spans="1:11" s="120" customFormat="1" ht="12.75">
      <c r="A701" s="137" t="s">
        <v>1497</v>
      </c>
      <c r="B701" s="138">
        <v>4152190</v>
      </c>
      <c r="C701" s="138" t="s">
        <v>1499</v>
      </c>
      <c r="D701" s="139">
        <v>78.8</v>
      </c>
      <c r="E701" s="231">
        <v>2072</v>
      </c>
      <c r="F701" s="232">
        <v>196037</v>
      </c>
      <c r="G701" s="141">
        <f t="shared" si="50"/>
        <v>178215.45454545453</v>
      </c>
      <c r="H701" s="140">
        <v>3500</v>
      </c>
      <c r="I701" s="140">
        <f t="shared" si="48"/>
        <v>275800</v>
      </c>
      <c r="J701" s="141">
        <f t="shared" si="49"/>
        <v>308896.00000000006</v>
      </c>
      <c r="K701" s="142">
        <f>J701/G701*100</f>
        <v>173.32728005427552</v>
      </c>
    </row>
    <row r="702" spans="1:12" s="146" customFormat="1" ht="15">
      <c r="A702" s="137" t="s">
        <v>1497</v>
      </c>
      <c r="B702" s="138">
        <v>4152192</v>
      </c>
      <c r="C702" s="138" t="s">
        <v>1500</v>
      </c>
      <c r="D702" s="139">
        <v>120.4</v>
      </c>
      <c r="E702" s="231">
        <v>1086</v>
      </c>
      <c r="F702" s="232">
        <v>157592</v>
      </c>
      <c r="G702" s="141">
        <f t="shared" si="50"/>
        <v>143265.45454545453</v>
      </c>
      <c r="H702" s="140">
        <v>1996</v>
      </c>
      <c r="I702" s="140">
        <f t="shared" si="48"/>
        <v>240318.40000000002</v>
      </c>
      <c r="J702" s="141">
        <f t="shared" si="49"/>
        <v>269156.60800000007</v>
      </c>
      <c r="K702" s="142">
        <f>J702/G702*100</f>
        <v>187.87265140362462</v>
      </c>
      <c r="L702" s="120"/>
    </row>
    <row r="703" spans="1:12" s="146" customFormat="1" ht="15">
      <c r="A703" s="137"/>
      <c r="B703" s="138"/>
      <c r="C703" s="138"/>
      <c r="D703" s="139"/>
      <c r="E703" s="140"/>
      <c r="F703" s="140"/>
      <c r="G703" s="141">
        <f t="shared" si="50"/>
        <v>0</v>
      </c>
      <c r="H703" s="140"/>
      <c r="I703" s="140">
        <f t="shared" si="48"/>
        <v>0</v>
      </c>
      <c r="J703" s="141">
        <f t="shared" si="49"/>
        <v>0</v>
      </c>
      <c r="K703" s="142"/>
      <c r="L703" s="120"/>
    </row>
    <row r="704" spans="1:11" s="120" customFormat="1" ht="12.75">
      <c r="A704" s="137" t="s">
        <v>1501</v>
      </c>
      <c r="B704" s="138">
        <v>4153441</v>
      </c>
      <c r="C704" s="138" t="s">
        <v>1502</v>
      </c>
      <c r="D704" s="139">
        <v>282.5</v>
      </c>
      <c r="E704" s="231">
        <v>859</v>
      </c>
      <c r="F704" s="232">
        <v>297835</v>
      </c>
      <c r="G704" s="141">
        <f t="shared" si="50"/>
        <v>270759.0909090909</v>
      </c>
      <c r="H704" s="140">
        <v>2000</v>
      </c>
      <c r="I704" s="140">
        <f t="shared" si="48"/>
        <v>565000</v>
      </c>
      <c r="J704" s="141">
        <f t="shared" si="49"/>
        <v>632800.0000000001</v>
      </c>
      <c r="K704" s="142">
        <f>J704/G704*100</f>
        <v>233.71329763123882</v>
      </c>
    </row>
    <row r="705" spans="1:11" s="120" customFormat="1" ht="12.75">
      <c r="A705" s="137" t="s">
        <v>1501</v>
      </c>
      <c r="B705" s="138">
        <v>4153440</v>
      </c>
      <c r="C705" s="138" t="s">
        <v>1503</v>
      </c>
      <c r="D705" s="139">
        <v>282.5</v>
      </c>
      <c r="E705" s="231">
        <v>342</v>
      </c>
      <c r="F705" s="232">
        <v>118833</v>
      </c>
      <c r="G705" s="141">
        <f t="shared" si="50"/>
        <v>108029.99999999999</v>
      </c>
      <c r="H705" s="140">
        <v>1000</v>
      </c>
      <c r="I705" s="140">
        <f t="shared" si="48"/>
        <v>282500</v>
      </c>
      <c r="J705" s="141">
        <f t="shared" si="49"/>
        <v>316400.00000000006</v>
      </c>
      <c r="K705" s="142">
        <f>J705/G705*100</f>
        <v>292.88160696102943</v>
      </c>
    </row>
    <row r="706" spans="1:11" s="120" customFormat="1" ht="12.75">
      <c r="A706" s="137"/>
      <c r="B706" s="138"/>
      <c r="C706" s="138"/>
      <c r="D706" s="139"/>
      <c r="E706" s="140"/>
      <c r="F706" s="141"/>
      <c r="G706" s="141">
        <f t="shared" si="50"/>
        <v>0</v>
      </c>
      <c r="H706" s="140"/>
      <c r="I706" s="140">
        <f t="shared" si="48"/>
        <v>0</v>
      </c>
      <c r="J706" s="141">
        <f t="shared" si="49"/>
        <v>0</v>
      </c>
      <c r="K706" s="142"/>
    </row>
    <row r="707" spans="1:12" s="124" customFormat="1" ht="15">
      <c r="A707" s="137" t="s">
        <v>1504</v>
      </c>
      <c r="B707" s="138">
        <v>4153221</v>
      </c>
      <c r="C707" s="138" t="s">
        <v>1505</v>
      </c>
      <c r="D707" s="139">
        <v>107.2</v>
      </c>
      <c r="E707" s="231">
        <v>3014</v>
      </c>
      <c r="F707" s="232">
        <v>386187</v>
      </c>
      <c r="G707" s="141">
        <f t="shared" si="50"/>
        <v>351079.0909090909</v>
      </c>
      <c r="H707" s="140">
        <v>4800</v>
      </c>
      <c r="I707" s="140">
        <f t="shared" si="48"/>
        <v>514560</v>
      </c>
      <c r="J707" s="141">
        <f t="shared" si="49"/>
        <v>576307.2000000001</v>
      </c>
      <c r="K707" s="142">
        <f>J707/G707*100</f>
        <v>164.15309681579134</v>
      </c>
      <c r="L707" s="120"/>
    </row>
    <row r="708" spans="1:12" s="124" customFormat="1" ht="15">
      <c r="A708" s="137" t="s">
        <v>1504</v>
      </c>
      <c r="B708" s="138">
        <v>4153220</v>
      </c>
      <c r="C708" s="138" t="s">
        <v>1506</v>
      </c>
      <c r="D708" s="139">
        <v>107.2</v>
      </c>
      <c r="E708" s="140"/>
      <c r="F708" s="141"/>
      <c r="G708" s="141">
        <f t="shared" si="50"/>
        <v>0</v>
      </c>
      <c r="H708" s="140">
        <v>500</v>
      </c>
      <c r="I708" s="140">
        <f t="shared" si="48"/>
        <v>53600</v>
      </c>
      <c r="J708" s="141">
        <f t="shared" si="49"/>
        <v>60032.00000000001</v>
      </c>
      <c r="K708" s="142"/>
      <c r="L708" s="120"/>
    </row>
    <row r="709" spans="1:11" s="120" customFormat="1" ht="12.75">
      <c r="A709" s="137"/>
      <c r="B709" s="138"/>
      <c r="C709" s="138"/>
      <c r="D709" s="139"/>
      <c r="E709" s="140"/>
      <c r="F709" s="140"/>
      <c r="G709" s="141">
        <f t="shared" si="50"/>
        <v>0</v>
      </c>
      <c r="H709" s="140"/>
      <c r="I709" s="140">
        <f t="shared" si="48"/>
        <v>0</v>
      </c>
      <c r="J709" s="141">
        <f t="shared" si="49"/>
        <v>0</v>
      </c>
      <c r="K709" s="142"/>
    </row>
    <row r="710" spans="1:11" s="120" customFormat="1" ht="12.75">
      <c r="A710" s="137" t="s">
        <v>1507</v>
      </c>
      <c r="B710" s="138">
        <v>9150024</v>
      </c>
      <c r="C710" s="138" t="s">
        <v>1508</v>
      </c>
      <c r="D710" s="139">
        <v>277.2</v>
      </c>
      <c r="E710" s="140"/>
      <c r="F710" s="140"/>
      <c r="G710" s="141">
        <f t="shared" si="50"/>
        <v>0</v>
      </c>
      <c r="H710" s="140">
        <v>300</v>
      </c>
      <c r="I710" s="140">
        <f t="shared" si="48"/>
        <v>83160</v>
      </c>
      <c r="J710" s="141">
        <f t="shared" si="49"/>
        <v>93139.20000000001</v>
      </c>
      <c r="K710" s="142"/>
    </row>
    <row r="711" spans="1:11" s="120" customFormat="1" ht="12.75">
      <c r="A711" s="137"/>
      <c r="B711" s="138"/>
      <c r="C711" s="138"/>
      <c r="D711" s="139"/>
      <c r="E711" s="140"/>
      <c r="F711" s="140"/>
      <c r="G711" s="141">
        <f t="shared" si="50"/>
        <v>0</v>
      </c>
      <c r="H711" s="140"/>
      <c r="I711" s="140">
        <f t="shared" si="48"/>
        <v>0</v>
      </c>
      <c r="J711" s="141">
        <f t="shared" si="49"/>
        <v>0</v>
      </c>
      <c r="K711" s="142"/>
    </row>
    <row r="712" spans="1:12" s="124" customFormat="1" ht="15">
      <c r="A712" s="137" t="s">
        <v>1509</v>
      </c>
      <c r="B712" s="138">
        <v>1155442</v>
      </c>
      <c r="C712" s="138" t="s">
        <v>1510</v>
      </c>
      <c r="D712" s="139">
        <v>1049.2</v>
      </c>
      <c r="E712" s="231">
        <v>135</v>
      </c>
      <c r="F712" s="232">
        <v>172688</v>
      </c>
      <c r="G712" s="141">
        <f t="shared" si="50"/>
        <v>156989.09090909088</v>
      </c>
      <c r="H712" s="140">
        <v>270</v>
      </c>
      <c r="I712" s="140">
        <f t="shared" si="48"/>
        <v>283284</v>
      </c>
      <c r="J712" s="141">
        <f t="shared" si="49"/>
        <v>317278.08</v>
      </c>
      <c r="K712" s="142">
        <f>J712/G712*100</f>
        <v>202.10199203187256</v>
      </c>
      <c r="L712" s="120"/>
    </row>
    <row r="713" spans="1:12" s="124" customFormat="1" ht="15">
      <c r="A713" s="137"/>
      <c r="B713" s="138"/>
      <c r="C713" s="138"/>
      <c r="D713" s="139"/>
      <c r="E713" s="140"/>
      <c r="F713" s="141"/>
      <c r="G713" s="141">
        <f t="shared" si="50"/>
        <v>0</v>
      </c>
      <c r="H713" s="140"/>
      <c r="I713" s="140">
        <f t="shared" si="48"/>
        <v>0</v>
      </c>
      <c r="J713" s="141">
        <f t="shared" si="49"/>
        <v>0</v>
      </c>
      <c r="K713" s="142"/>
      <c r="L713" s="120"/>
    </row>
    <row r="714" spans="1:11" s="120" customFormat="1" ht="12.75">
      <c r="A714" s="137" t="s">
        <v>1511</v>
      </c>
      <c r="B714" s="138">
        <v>4159350</v>
      </c>
      <c r="C714" s="138" t="s">
        <v>1512</v>
      </c>
      <c r="D714" s="139">
        <v>1574.6</v>
      </c>
      <c r="E714" s="231">
        <v>17</v>
      </c>
      <c r="F714" s="232">
        <v>32978</v>
      </c>
      <c r="G714" s="141">
        <f t="shared" si="50"/>
        <v>29979.999999999996</v>
      </c>
      <c r="H714" s="140">
        <v>35</v>
      </c>
      <c r="I714" s="140">
        <f t="shared" si="48"/>
        <v>55111</v>
      </c>
      <c r="J714" s="141">
        <f t="shared" si="49"/>
        <v>61724.32000000001</v>
      </c>
      <c r="K714" s="142">
        <f>J714/G714*100</f>
        <v>205.88498999332893</v>
      </c>
    </row>
    <row r="715" spans="1:11" s="120" customFormat="1" ht="12.75">
      <c r="A715" s="137"/>
      <c r="B715" s="138"/>
      <c r="C715" s="138"/>
      <c r="D715" s="139"/>
      <c r="E715" s="140"/>
      <c r="F715" s="140"/>
      <c r="G715" s="141">
        <f t="shared" si="50"/>
        <v>0</v>
      </c>
      <c r="H715" s="140"/>
      <c r="I715" s="140">
        <f t="shared" si="48"/>
        <v>0</v>
      </c>
      <c r="J715" s="141">
        <f t="shared" si="49"/>
        <v>0</v>
      </c>
      <c r="K715" s="142"/>
    </row>
    <row r="716" spans="1:11" s="120" customFormat="1" ht="12.75">
      <c r="A716" s="137" t="s">
        <v>1513</v>
      </c>
      <c r="B716" s="138">
        <v>6137312</v>
      </c>
      <c r="C716" s="138" t="s">
        <v>209</v>
      </c>
      <c r="D716" s="145">
        <v>585.6</v>
      </c>
      <c r="E716" s="231">
        <v>239</v>
      </c>
      <c r="F716" s="232">
        <v>170129</v>
      </c>
      <c r="G716" s="141">
        <f t="shared" si="50"/>
        <v>154662.72727272726</v>
      </c>
      <c r="H716" s="140">
        <v>800</v>
      </c>
      <c r="I716" s="140">
        <f t="shared" si="48"/>
        <v>468480</v>
      </c>
      <c r="J716" s="141">
        <f t="shared" si="49"/>
        <v>524697.6000000001</v>
      </c>
      <c r="K716" s="142">
        <f>J716/G716*100</f>
        <v>339.25277877375413</v>
      </c>
    </row>
    <row r="717" spans="1:11" s="120" customFormat="1" ht="12.75">
      <c r="A717" s="137"/>
      <c r="B717" s="138"/>
      <c r="C717" s="138"/>
      <c r="D717" s="139"/>
      <c r="E717" s="140"/>
      <c r="F717" s="141"/>
      <c r="G717" s="141">
        <f t="shared" si="50"/>
        <v>0</v>
      </c>
      <c r="H717" s="140"/>
      <c r="I717" s="140">
        <f t="shared" si="48"/>
        <v>0</v>
      </c>
      <c r="J717" s="141">
        <f t="shared" si="49"/>
        <v>0</v>
      </c>
      <c r="K717" s="142"/>
    </row>
    <row r="718" spans="1:11" s="120" customFormat="1" ht="12.75">
      <c r="A718" s="137" t="s">
        <v>1514</v>
      </c>
      <c r="B718" s="138">
        <v>6137082</v>
      </c>
      <c r="C718" s="138" t="s">
        <v>1515</v>
      </c>
      <c r="D718" s="139">
        <v>174.4</v>
      </c>
      <c r="E718" s="231">
        <v>446</v>
      </c>
      <c r="F718" s="232">
        <v>108814</v>
      </c>
      <c r="G718" s="141">
        <f t="shared" si="50"/>
        <v>98921.81818181818</v>
      </c>
      <c r="H718" s="140">
        <v>700</v>
      </c>
      <c r="I718" s="140">
        <f t="shared" si="48"/>
        <v>122080</v>
      </c>
      <c r="J718" s="141">
        <f t="shared" si="49"/>
        <v>136729.6</v>
      </c>
      <c r="K718" s="142">
        <f>J718/G718*100</f>
        <v>138.21986141489148</v>
      </c>
    </row>
    <row r="719" spans="1:11" s="120" customFormat="1" ht="12.75">
      <c r="A719" s="137"/>
      <c r="B719" s="138"/>
      <c r="C719" s="138"/>
      <c r="D719" s="139"/>
      <c r="E719" s="140"/>
      <c r="F719" s="141"/>
      <c r="G719" s="141">
        <f t="shared" si="50"/>
        <v>0</v>
      </c>
      <c r="H719" s="140"/>
      <c r="I719" s="140">
        <f aca="true" t="shared" si="51" ref="I719:I782">D719*H719</f>
        <v>0</v>
      </c>
      <c r="J719" s="141">
        <f t="shared" si="49"/>
        <v>0</v>
      </c>
      <c r="K719" s="142"/>
    </row>
    <row r="720" spans="1:11" s="120" customFormat="1" ht="12.75">
      <c r="A720" s="137" t="s">
        <v>1516</v>
      </c>
      <c r="B720" s="138">
        <v>6137225</v>
      </c>
      <c r="C720" s="138" t="s">
        <v>1517</v>
      </c>
      <c r="D720" s="139">
        <v>282.4</v>
      </c>
      <c r="E720" s="231">
        <v>1085</v>
      </c>
      <c r="F720" s="232">
        <v>358730</v>
      </c>
      <c r="G720" s="141">
        <f t="shared" si="50"/>
        <v>326118.18181818177</v>
      </c>
      <c r="H720" s="140">
        <v>1700</v>
      </c>
      <c r="I720" s="140">
        <f t="shared" si="51"/>
        <v>480079.99999999994</v>
      </c>
      <c r="J720" s="141">
        <f aca="true" t="shared" si="52" ref="J720:J783">I720*1.12</f>
        <v>537689.6</v>
      </c>
      <c r="K720" s="142">
        <f>J720/G720*100</f>
        <v>164.87568923703066</v>
      </c>
    </row>
    <row r="721" spans="1:11" s="120" customFormat="1" ht="12.75">
      <c r="A721" s="137"/>
      <c r="B721" s="138"/>
      <c r="C721" s="138"/>
      <c r="D721" s="139"/>
      <c r="E721" s="140"/>
      <c r="F721" s="141"/>
      <c r="G721" s="141">
        <f t="shared" si="50"/>
        <v>0</v>
      </c>
      <c r="H721" s="140"/>
      <c r="I721" s="140">
        <f t="shared" si="51"/>
        <v>0</v>
      </c>
      <c r="J721" s="141">
        <f t="shared" si="52"/>
        <v>0</v>
      </c>
      <c r="K721" s="142"/>
    </row>
    <row r="722" spans="1:11" s="120" customFormat="1" ht="12.75">
      <c r="A722" s="137" t="s">
        <v>1518</v>
      </c>
      <c r="B722" s="138">
        <v>6137510</v>
      </c>
      <c r="C722" s="138" t="s">
        <v>1519</v>
      </c>
      <c r="D722" s="139">
        <v>294.2</v>
      </c>
      <c r="E722" s="231">
        <v>193</v>
      </c>
      <c r="F722" s="232">
        <v>67471</v>
      </c>
      <c r="G722" s="141">
        <f t="shared" si="50"/>
        <v>61337.27272727272</v>
      </c>
      <c r="H722" s="140">
        <v>1400</v>
      </c>
      <c r="I722" s="140">
        <f t="shared" si="51"/>
        <v>411880</v>
      </c>
      <c r="J722" s="141">
        <f t="shared" si="52"/>
        <v>461305.60000000003</v>
      </c>
      <c r="K722" s="142">
        <f>J722/G722*100</f>
        <v>752.0803900935218</v>
      </c>
    </row>
    <row r="723" spans="1:11" s="120" customFormat="1" ht="12.75">
      <c r="A723" s="137"/>
      <c r="B723" s="138"/>
      <c r="C723" s="138"/>
      <c r="D723" s="139"/>
      <c r="E723" s="140"/>
      <c r="F723" s="140"/>
      <c r="G723" s="141">
        <f t="shared" si="50"/>
        <v>0</v>
      </c>
      <c r="H723" s="140"/>
      <c r="I723" s="140">
        <f t="shared" si="51"/>
        <v>0</v>
      </c>
      <c r="J723" s="141">
        <f t="shared" si="52"/>
        <v>0</v>
      </c>
      <c r="K723" s="142"/>
    </row>
    <row r="724" spans="1:11" s="120" customFormat="1" ht="12.75">
      <c r="A724" s="137" t="s">
        <v>1520</v>
      </c>
      <c r="B724" s="138">
        <v>2141136</v>
      </c>
      <c r="C724" s="138" t="s">
        <v>1521</v>
      </c>
      <c r="D724" s="139">
        <v>92.7</v>
      </c>
      <c r="E724" s="231">
        <v>208</v>
      </c>
      <c r="F724" s="232">
        <v>23273</v>
      </c>
      <c r="G724" s="141">
        <f t="shared" si="50"/>
        <v>21157.272727272724</v>
      </c>
      <c r="H724" s="140">
        <v>1100</v>
      </c>
      <c r="I724" s="140">
        <f t="shared" si="51"/>
        <v>101970</v>
      </c>
      <c r="J724" s="141">
        <f t="shared" si="52"/>
        <v>114206.40000000001</v>
      </c>
      <c r="K724" s="142">
        <f>J724/G724*100</f>
        <v>539.7973617496671</v>
      </c>
    </row>
    <row r="725" spans="1:11" s="120" customFormat="1" ht="12.75">
      <c r="A725" s="137"/>
      <c r="B725" s="138"/>
      <c r="C725" s="138"/>
      <c r="D725" s="139"/>
      <c r="E725" s="140"/>
      <c r="F725" s="140"/>
      <c r="G725" s="141">
        <f t="shared" si="50"/>
        <v>0</v>
      </c>
      <c r="H725" s="140"/>
      <c r="I725" s="140">
        <f t="shared" si="51"/>
        <v>0</v>
      </c>
      <c r="J725" s="141">
        <f t="shared" si="52"/>
        <v>0</v>
      </c>
      <c r="K725" s="142"/>
    </row>
    <row r="726" spans="1:11" s="120" customFormat="1" ht="12.75">
      <c r="A726" s="137" t="s">
        <v>1522</v>
      </c>
      <c r="B726" s="138">
        <v>1149080</v>
      </c>
      <c r="C726" s="138" t="s">
        <v>1523</v>
      </c>
      <c r="D726" s="139">
        <v>425.9</v>
      </c>
      <c r="E726" s="140"/>
      <c r="F726" s="140"/>
      <c r="G726" s="141">
        <f t="shared" si="50"/>
        <v>0</v>
      </c>
      <c r="H726" s="140">
        <v>5</v>
      </c>
      <c r="I726" s="140">
        <f t="shared" si="51"/>
        <v>2129.5</v>
      </c>
      <c r="J726" s="141">
        <f t="shared" si="52"/>
        <v>2385.0400000000004</v>
      </c>
      <c r="K726" s="142"/>
    </row>
    <row r="727" spans="1:11" s="120" customFormat="1" ht="12.75">
      <c r="A727" s="137" t="s">
        <v>1522</v>
      </c>
      <c r="B727" s="138">
        <v>1149081</v>
      </c>
      <c r="C727" s="138" t="s">
        <v>1524</v>
      </c>
      <c r="D727" s="139">
        <v>2464</v>
      </c>
      <c r="E727" s="140"/>
      <c r="F727" s="140"/>
      <c r="G727" s="141">
        <f t="shared" si="50"/>
        <v>0</v>
      </c>
      <c r="H727" s="140">
        <v>5</v>
      </c>
      <c r="I727" s="140">
        <f t="shared" si="51"/>
        <v>12320</v>
      </c>
      <c r="J727" s="141">
        <f t="shared" si="52"/>
        <v>13798.400000000001</v>
      </c>
      <c r="K727" s="142"/>
    </row>
    <row r="728" spans="1:11" s="120" customFormat="1" ht="12.75">
      <c r="A728" s="137"/>
      <c r="B728" s="138"/>
      <c r="C728" s="138"/>
      <c r="D728" s="139"/>
      <c r="E728" s="140"/>
      <c r="F728" s="140"/>
      <c r="G728" s="141">
        <f t="shared" si="50"/>
        <v>0</v>
      </c>
      <c r="H728" s="140"/>
      <c r="I728" s="140">
        <f t="shared" si="51"/>
        <v>0</v>
      </c>
      <c r="J728" s="141">
        <f t="shared" si="52"/>
        <v>0</v>
      </c>
      <c r="K728" s="142"/>
    </row>
    <row r="729" spans="1:11" s="120" customFormat="1" ht="12.75">
      <c r="A729" s="137" t="s">
        <v>1525</v>
      </c>
      <c r="B729" s="138">
        <v>1135240</v>
      </c>
      <c r="C729" s="138" t="s">
        <v>1526</v>
      </c>
      <c r="D729" s="139">
        <v>150.8</v>
      </c>
      <c r="E729" s="231">
        <v>217</v>
      </c>
      <c r="F729" s="232">
        <v>39481</v>
      </c>
      <c r="G729" s="141">
        <f t="shared" si="50"/>
        <v>35891.81818181818</v>
      </c>
      <c r="H729" s="140">
        <v>750</v>
      </c>
      <c r="I729" s="140">
        <f t="shared" si="51"/>
        <v>113100.00000000001</v>
      </c>
      <c r="J729" s="141">
        <f t="shared" si="52"/>
        <v>126672.00000000003</v>
      </c>
      <c r="K729" s="142">
        <f>J729/G729*100</f>
        <v>352.92723081988817</v>
      </c>
    </row>
    <row r="730" spans="1:11" s="120" customFormat="1" ht="12.75">
      <c r="A730" s="137"/>
      <c r="B730" s="138"/>
      <c r="C730" s="138"/>
      <c r="D730" s="139"/>
      <c r="E730" s="140"/>
      <c r="F730" s="140"/>
      <c r="G730" s="141">
        <f t="shared" si="50"/>
        <v>0</v>
      </c>
      <c r="H730" s="140"/>
      <c r="I730" s="140">
        <f t="shared" si="51"/>
        <v>0</v>
      </c>
      <c r="J730" s="141">
        <f t="shared" si="52"/>
        <v>0</v>
      </c>
      <c r="K730" s="142"/>
    </row>
    <row r="731" spans="1:11" s="120" customFormat="1" ht="12.75">
      <c r="A731" s="137" t="s">
        <v>1527</v>
      </c>
      <c r="B731" s="138">
        <v>1135231</v>
      </c>
      <c r="C731" s="138" t="s">
        <v>1528</v>
      </c>
      <c r="D731" s="139"/>
      <c r="E731" s="231">
        <v>8</v>
      </c>
      <c r="F731" s="232">
        <v>3471</v>
      </c>
      <c r="G731" s="141">
        <f t="shared" si="50"/>
        <v>3155.454545454545</v>
      </c>
      <c r="H731" s="140"/>
      <c r="I731" s="140">
        <f t="shared" si="51"/>
        <v>0</v>
      </c>
      <c r="J731" s="141">
        <f t="shared" si="52"/>
        <v>0</v>
      </c>
      <c r="K731" s="142">
        <f>J731/G731*100</f>
        <v>0</v>
      </c>
    </row>
    <row r="732" spans="1:11" s="120" customFormat="1" ht="12.75">
      <c r="A732" s="137" t="s">
        <v>1527</v>
      </c>
      <c r="B732" s="138">
        <v>1135232</v>
      </c>
      <c r="C732" s="138" t="s">
        <v>1529</v>
      </c>
      <c r="D732" s="139"/>
      <c r="E732" s="231">
        <v>107</v>
      </c>
      <c r="F732" s="232">
        <v>46231</v>
      </c>
      <c r="G732" s="141">
        <f t="shared" si="50"/>
        <v>42028.181818181816</v>
      </c>
      <c r="H732" s="140"/>
      <c r="I732" s="140">
        <f t="shared" si="51"/>
        <v>0</v>
      </c>
      <c r="J732" s="141">
        <f t="shared" si="52"/>
        <v>0</v>
      </c>
      <c r="K732" s="142">
        <f>J732/G732*100</f>
        <v>0</v>
      </c>
    </row>
    <row r="733" spans="1:11" s="120" customFormat="1" ht="12.75">
      <c r="A733" s="137"/>
      <c r="B733" s="138"/>
      <c r="C733" s="138"/>
      <c r="D733" s="139"/>
      <c r="E733" s="140"/>
      <c r="F733" s="140"/>
      <c r="G733" s="141">
        <f t="shared" si="50"/>
        <v>0</v>
      </c>
      <c r="H733" s="140"/>
      <c r="I733" s="140">
        <f t="shared" si="51"/>
        <v>0</v>
      </c>
      <c r="J733" s="141">
        <f t="shared" si="52"/>
        <v>0</v>
      </c>
      <c r="K733" s="142"/>
    </row>
    <row r="734" spans="1:11" s="120" customFormat="1" ht="12.75">
      <c r="A734" s="137" t="s">
        <v>1530</v>
      </c>
      <c r="B734" s="138">
        <v>1135300</v>
      </c>
      <c r="C734" s="138" t="s">
        <v>1531</v>
      </c>
      <c r="D734" s="139">
        <v>364.8</v>
      </c>
      <c r="E734" s="231">
        <v>35</v>
      </c>
      <c r="F734" s="232">
        <v>15564</v>
      </c>
      <c r="G734" s="141">
        <f t="shared" si="50"/>
        <v>14149.090909090908</v>
      </c>
      <c r="H734" s="140">
        <v>600</v>
      </c>
      <c r="I734" s="140">
        <f t="shared" si="51"/>
        <v>218880</v>
      </c>
      <c r="J734" s="141">
        <f t="shared" si="52"/>
        <v>245145.60000000003</v>
      </c>
      <c r="K734" s="142">
        <f>J734/G734*100</f>
        <v>1732.589051657672</v>
      </c>
    </row>
    <row r="735" spans="1:11" s="120" customFormat="1" ht="12.75">
      <c r="A735" s="137"/>
      <c r="B735" s="138"/>
      <c r="C735" s="138"/>
      <c r="D735" s="139"/>
      <c r="E735" s="140"/>
      <c r="F735" s="140"/>
      <c r="G735" s="141">
        <f t="shared" si="50"/>
        <v>0</v>
      </c>
      <c r="H735" s="140"/>
      <c r="I735" s="140">
        <f t="shared" si="51"/>
        <v>0</v>
      </c>
      <c r="J735" s="141">
        <f t="shared" si="52"/>
        <v>0</v>
      </c>
      <c r="K735" s="142"/>
    </row>
    <row r="736" spans="1:11" s="120" customFormat="1" ht="12.75">
      <c r="A736" s="137" t="s">
        <v>1532</v>
      </c>
      <c r="B736" s="138">
        <v>1135280</v>
      </c>
      <c r="C736" s="138" t="s">
        <v>1533</v>
      </c>
      <c r="D736" s="139"/>
      <c r="E736" s="231">
        <v>45</v>
      </c>
      <c r="F736" s="232">
        <v>38944</v>
      </c>
      <c r="G736" s="141">
        <f t="shared" si="50"/>
        <v>35403.63636363636</v>
      </c>
      <c r="H736" s="140"/>
      <c r="I736" s="140">
        <f t="shared" si="51"/>
        <v>0</v>
      </c>
      <c r="J736" s="141">
        <f t="shared" si="52"/>
        <v>0</v>
      </c>
      <c r="K736" s="142">
        <f>J736/G736*100</f>
        <v>0</v>
      </c>
    </row>
    <row r="737" spans="1:11" s="120" customFormat="1" ht="12.75">
      <c r="A737" s="137" t="s">
        <v>1532</v>
      </c>
      <c r="B737" s="138">
        <v>1135276</v>
      </c>
      <c r="C737" s="138" t="s">
        <v>1534</v>
      </c>
      <c r="D737" s="139"/>
      <c r="E737" s="231">
        <v>17</v>
      </c>
      <c r="F737" s="232">
        <v>15088</v>
      </c>
      <c r="G737" s="141">
        <f t="shared" si="50"/>
        <v>13716.363636363636</v>
      </c>
      <c r="H737" s="140"/>
      <c r="I737" s="140">
        <f t="shared" si="51"/>
        <v>0</v>
      </c>
      <c r="J737" s="141">
        <f t="shared" si="52"/>
        <v>0</v>
      </c>
      <c r="K737" s="142">
        <f>J737/G737*100</f>
        <v>0</v>
      </c>
    </row>
    <row r="738" spans="1:11" s="120" customFormat="1" ht="12.75">
      <c r="A738" s="137" t="s">
        <v>1532</v>
      </c>
      <c r="B738" s="138">
        <v>1135277</v>
      </c>
      <c r="C738" s="138" t="s">
        <v>1535</v>
      </c>
      <c r="D738" s="139">
        <v>864.6</v>
      </c>
      <c r="E738" s="231">
        <v>43</v>
      </c>
      <c r="F738" s="232">
        <v>45803</v>
      </c>
      <c r="G738" s="141">
        <f t="shared" si="50"/>
        <v>41639.090909090904</v>
      </c>
      <c r="H738" s="140">
        <v>400</v>
      </c>
      <c r="I738" s="140">
        <f t="shared" si="51"/>
        <v>345840</v>
      </c>
      <c r="J738" s="141">
        <f t="shared" si="52"/>
        <v>387340.80000000005</v>
      </c>
      <c r="K738" s="142">
        <f>J738/G738*100</f>
        <v>930.233565486977</v>
      </c>
    </row>
    <row r="739" spans="1:11" s="120" customFormat="1" ht="12.75">
      <c r="A739" s="137"/>
      <c r="B739" s="138"/>
      <c r="C739" s="138"/>
      <c r="D739" s="139"/>
      <c r="E739" s="140"/>
      <c r="F739" s="140"/>
      <c r="G739" s="141">
        <f t="shared" si="50"/>
        <v>0</v>
      </c>
      <c r="H739" s="140"/>
      <c r="I739" s="140">
        <f t="shared" si="51"/>
        <v>0</v>
      </c>
      <c r="J739" s="141">
        <f t="shared" si="52"/>
        <v>0</v>
      </c>
      <c r="K739" s="142"/>
    </row>
    <row r="740" spans="1:11" s="120" customFormat="1" ht="12.75">
      <c r="A740" s="137" t="s">
        <v>1536</v>
      </c>
      <c r="B740" s="138">
        <v>1048111</v>
      </c>
      <c r="C740" s="138" t="s">
        <v>306</v>
      </c>
      <c r="D740" s="139">
        <v>624.4</v>
      </c>
      <c r="E740" s="231">
        <v>32</v>
      </c>
      <c r="F740" s="232">
        <v>24540</v>
      </c>
      <c r="G740" s="141">
        <f t="shared" si="50"/>
        <v>22309.090909090908</v>
      </c>
      <c r="H740" s="140">
        <v>70</v>
      </c>
      <c r="I740" s="140">
        <f t="shared" si="51"/>
        <v>43708</v>
      </c>
      <c r="J740" s="141">
        <f t="shared" si="52"/>
        <v>48952.96000000001</v>
      </c>
      <c r="K740" s="142">
        <f>J740/G740*100</f>
        <v>219.43054604726981</v>
      </c>
    </row>
    <row r="741" spans="1:11" s="120" customFormat="1" ht="12.75">
      <c r="A741" s="137"/>
      <c r="B741" s="138"/>
      <c r="C741" s="138"/>
      <c r="D741" s="139"/>
      <c r="E741" s="140"/>
      <c r="F741" s="141"/>
      <c r="G741" s="141">
        <f t="shared" si="50"/>
        <v>0</v>
      </c>
      <c r="H741" s="140"/>
      <c r="I741" s="140">
        <f t="shared" si="51"/>
        <v>0</v>
      </c>
      <c r="J741" s="141">
        <f t="shared" si="52"/>
        <v>0</v>
      </c>
      <c r="K741" s="142"/>
    </row>
    <row r="742" spans="1:11" s="120" customFormat="1" ht="12.75">
      <c r="A742" s="137" t="s">
        <v>1537</v>
      </c>
      <c r="B742" s="138">
        <v>1049210</v>
      </c>
      <c r="C742" s="138" t="s">
        <v>1538</v>
      </c>
      <c r="D742" s="139">
        <v>1478.2</v>
      </c>
      <c r="E742" s="231">
        <v>35</v>
      </c>
      <c r="F742" s="232">
        <v>63740</v>
      </c>
      <c r="G742" s="141">
        <f t="shared" si="50"/>
        <v>57945.454545454544</v>
      </c>
      <c r="H742" s="140">
        <v>120</v>
      </c>
      <c r="I742" s="140">
        <f t="shared" si="51"/>
        <v>177384</v>
      </c>
      <c r="J742" s="141">
        <f t="shared" si="52"/>
        <v>198670.08000000002</v>
      </c>
      <c r="K742" s="142">
        <f>J742/G742*100</f>
        <v>342.8570567932225</v>
      </c>
    </row>
    <row r="743" spans="1:11" s="120" customFormat="1" ht="12.75">
      <c r="A743" s="137"/>
      <c r="B743" s="138"/>
      <c r="C743" s="138"/>
      <c r="D743" s="139"/>
      <c r="E743" s="140"/>
      <c r="F743" s="140"/>
      <c r="G743" s="141">
        <f t="shared" si="50"/>
        <v>0</v>
      </c>
      <c r="H743" s="140"/>
      <c r="I743" s="140">
        <f t="shared" si="51"/>
        <v>0</v>
      </c>
      <c r="J743" s="141">
        <f t="shared" si="52"/>
        <v>0</v>
      </c>
      <c r="K743" s="142"/>
    </row>
    <row r="744" spans="1:11" s="120" customFormat="1" ht="12.75">
      <c r="A744" s="137" t="s">
        <v>1539</v>
      </c>
      <c r="B744" s="138">
        <v>1048462</v>
      </c>
      <c r="C744" s="138" t="s">
        <v>1540</v>
      </c>
      <c r="D744" s="139">
        <v>532.7</v>
      </c>
      <c r="E744" s="231">
        <v>3745</v>
      </c>
      <c r="F744" s="232">
        <v>2382316</v>
      </c>
      <c r="G744" s="141">
        <f t="shared" si="50"/>
        <v>2165741.818181818</v>
      </c>
      <c r="H744" s="140">
        <v>9000</v>
      </c>
      <c r="I744" s="140">
        <f t="shared" si="51"/>
        <v>4794300</v>
      </c>
      <c r="J744" s="141">
        <f t="shared" si="52"/>
        <v>5369616.000000001</v>
      </c>
      <c r="K744" s="142">
        <f>J744/G744*100</f>
        <v>247.93426228930176</v>
      </c>
    </row>
    <row r="745" spans="1:11" s="120" customFormat="1" ht="12.75">
      <c r="A745" s="137" t="s">
        <v>1539</v>
      </c>
      <c r="B745" s="138">
        <v>1048463</v>
      </c>
      <c r="C745" s="138" t="s">
        <v>1541</v>
      </c>
      <c r="D745" s="139">
        <v>532.7</v>
      </c>
      <c r="E745" s="231">
        <v>2244</v>
      </c>
      <c r="F745" s="232">
        <v>1459799</v>
      </c>
      <c r="G745" s="141">
        <f t="shared" si="50"/>
        <v>1327090</v>
      </c>
      <c r="H745" s="140">
        <v>4000</v>
      </c>
      <c r="I745" s="140">
        <f t="shared" si="51"/>
        <v>2130800</v>
      </c>
      <c r="J745" s="141">
        <f t="shared" si="52"/>
        <v>2386496</v>
      </c>
      <c r="K745" s="142">
        <f>J745/G745*100</f>
        <v>179.82925046530377</v>
      </c>
    </row>
    <row r="746" spans="1:12" s="124" customFormat="1" ht="15">
      <c r="A746" s="137"/>
      <c r="B746" s="138"/>
      <c r="C746" s="138"/>
      <c r="D746" s="139"/>
      <c r="E746" s="140"/>
      <c r="F746" s="140"/>
      <c r="G746" s="141">
        <f t="shared" si="50"/>
        <v>0</v>
      </c>
      <c r="H746" s="140"/>
      <c r="I746" s="140">
        <f t="shared" si="51"/>
        <v>0</v>
      </c>
      <c r="J746" s="141">
        <f t="shared" si="52"/>
        <v>0</v>
      </c>
      <c r="K746" s="142"/>
      <c r="L746" s="120"/>
    </row>
    <row r="747" spans="1:11" s="120" customFormat="1" ht="12.75">
      <c r="A747" s="137" t="s">
        <v>1542</v>
      </c>
      <c r="B747" s="138">
        <v>1048293</v>
      </c>
      <c r="C747" s="138" t="s">
        <v>1543</v>
      </c>
      <c r="D747" s="139">
        <v>455</v>
      </c>
      <c r="E747" s="140"/>
      <c r="F747" s="140"/>
      <c r="G747" s="141">
        <f t="shared" si="50"/>
        <v>0</v>
      </c>
      <c r="H747" s="140">
        <v>1</v>
      </c>
      <c r="I747" s="140">
        <f t="shared" si="51"/>
        <v>455</v>
      </c>
      <c r="J747" s="141">
        <f t="shared" si="52"/>
        <v>509.6</v>
      </c>
      <c r="K747" s="142"/>
    </row>
    <row r="748" spans="1:11" s="120" customFormat="1" ht="12.75">
      <c r="A748" s="137"/>
      <c r="B748" s="138"/>
      <c r="C748" s="138"/>
      <c r="D748" s="139"/>
      <c r="E748" s="140"/>
      <c r="F748" s="140"/>
      <c r="G748" s="141">
        <f t="shared" si="50"/>
        <v>0</v>
      </c>
      <c r="H748" s="140"/>
      <c r="I748" s="140">
        <f t="shared" si="51"/>
        <v>0</v>
      </c>
      <c r="J748" s="141">
        <f t="shared" si="52"/>
        <v>0</v>
      </c>
      <c r="K748" s="142"/>
    </row>
    <row r="749" spans="1:11" s="120" customFormat="1" ht="12.75">
      <c r="A749" s="137" t="s">
        <v>1544</v>
      </c>
      <c r="B749" s="138">
        <v>1048790</v>
      </c>
      <c r="C749" s="138" t="s">
        <v>1545</v>
      </c>
      <c r="D749" s="139">
        <v>1223.3</v>
      </c>
      <c r="E749" s="231">
        <v>1</v>
      </c>
      <c r="F749" s="232">
        <v>1507</v>
      </c>
      <c r="G749" s="141">
        <f t="shared" si="50"/>
        <v>1370</v>
      </c>
      <c r="H749" s="140">
        <v>20</v>
      </c>
      <c r="I749" s="140">
        <f t="shared" si="51"/>
        <v>24466</v>
      </c>
      <c r="J749" s="141">
        <f t="shared" si="52"/>
        <v>27401.920000000002</v>
      </c>
      <c r="K749" s="142">
        <f>J749/G749*100</f>
        <v>2000.1401459854017</v>
      </c>
    </row>
    <row r="750" spans="1:11" s="120" customFormat="1" ht="12.75">
      <c r="A750" s="137"/>
      <c r="B750" s="138"/>
      <c r="C750" s="138"/>
      <c r="D750" s="139"/>
      <c r="E750" s="140"/>
      <c r="F750" s="141"/>
      <c r="G750" s="141">
        <f t="shared" si="50"/>
        <v>0</v>
      </c>
      <c r="H750" s="140"/>
      <c r="I750" s="140">
        <f t="shared" si="51"/>
        <v>0</v>
      </c>
      <c r="J750" s="141">
        <f t="shared" si="52"/>
        <v>0</v>
      </c>
      <c r="K750" s="142"/>
    </row>
    <row r="751" spans="1:11" s="120" customFormat="1" ht="12.75">
      <c r="A751" s="137" t="s">
        <v>1546</v>
      </c>
      <c r="B751" s="138">
        <v>1048781</v>
      </c>
      <c r="C751" s="138" t="s">
        <v>1547</v>
      </c>
      <c r="D751" s="139">
        <v>193.2</v>
      </c>
      <c r="E751" s="231">
        <v>286</v>
      </c>
      <c r="F751" s="232">
        <v>86477</v>
      </c>
      <c r="G751" s="141">
        <f t="shared" si="50"/>
        <v>78615.45454545454</v>
      </c>
      <c r="H751" s="140">
        <v>650</v>
      </c>
      <c r="I751" s="140">
        <f t="shared" si="51"/>
        <v>125579.99999999999</v>
      </c>
      <c r="J751" s="141">
        <f t="shared" si="52"/>
        <v>140649.6</v>
      </c>
      <c r="K751" s="142">
        <f>J751/G751*100</f>
        <v>178.9083340078865</v>
      </c>
    </row>
    <row r="752" spans="1:12" s="124" customFormat="1" ht="15">
      <c r="A752" s="137"/>
      <c r="B752" s="138"/>
      <c r="C752" s="138"/>
      <c r="D752" s="139"/>
      <c r="E752" s="140"/>
      <c r="F752" s="141"/>
      <c r="G752" s="141">
        <f t="shared" si="50"/>
        <v>0</v>
      </c>
      <c r="H752" s="140"/>
      <c r="I752" s="140">
        <f t="shared" si="51"/>
        <v>0</v>
      </c>
      <c r="J752" s="141">
        <f t="shared" si="52"/>
        <v>0</v>
      </c>
      <c r="K752" s="142"/>
      <c r="L752" s="120"/>
    </row>
    <row r="753" spans="1:11" s="120" customFormat="1" ht="12.75">
      <c r="A753" s="137" t="s">
        <v>1548</v>
      </c>
      <c r="B753" s="138">
        <v>1048331</v>
      </c>
      <c r="C753" s="138" t="s">
        <v>1549</v>
      </c>
      <c r="D753" s="139">
        <v>2185.4</v>
      </c>
      <c r="E753" s="231">
        <v>30</v>
      </c>
      <c r="F753" s="232">
        <v>80773</v>
      </c>
      <c r="G753" s="141">
        <f t="shared" si="50"/>
        <v>73430</v>
      </c>
      <c r="H753" s="140">
        <v>30</v>
      </c>
      <c r="I753" s="140">
        <f t="shared" si="51"/>
        <v>65562</v>
      </c>
      <c r="J753" s="141">
        <f t="shared" si="52"/>
        <v>73429.44</v>
      </c>
      <c r="K753" s="142">
        <f>J753/G753*100</f>
        <v>99.99923736892279</v>
      </c>
    </row>
    <row r="754" spans="1:11" s="120" customFormat="1" ht="12.75">
      <c r="A754" s="137"/>
      <c r="B754" s="138"/>
      <c r="C754" s="138"/>
      <c r="D754" s="139"/>
      <c r="E754" s="140"/>
      <c r="F754" s="140"/>
      <c r="G754" s="141">
        <f t="shared" si="50"/>
        <v>0</v>
      </c>
      <c r="H754" s="140"/>
      <c r="I754" s="140">
        <f t="shared" si="51"/>
        <v>0</v>
      </c>
      <c r="J754" s="141">
        <f t="shared" si="52"/>
        <v>0</v>
      </c>
      <c r="K754" s="142"/>
    </row>
    <row r="755" spans="1:11" s="120" customFormat="1" ht="12.75">
      <c r="A755" s="137" t="s">
        <v>1550</v>
      </c>
      <c r="B755" s="138">
        <v>1048720</v>
      </c>
      <c r="C755" s="138" t="s">
        <v>1551</v>
      </c>
      <c r="D755" s="139">
        <v>606.1</v>
      </c>
      <c r="E755" s="231">
        <v>13</v>
      </c>
      <c r="F755" s="232">
        <v>9707</v>
      </c>
      <c r="G755" s="141">
        <f t="shared" si="50"/>
        <v>8824.545454545454</v>
      </c>
      <c r="H755" s="140">
        <v>50</v>
      </c>
      <c r="I755" s="140">
        <f t="shared" si="51"/>
        <v>30305</v>
      </c>
      <c r="J755" s="141">
        <f t="shared" si="52"/>
        <v>33941.600000000006</v>
      </c>
      <c r="K755" s="142">
        <f>J755/G755*100</f>
        <v>384.62717626455145</v>
      </c>
    </row>
    <row r="756" spans="1:11" s="120" customFormat="1" ht="12.75">
      <c r="A756" s="137" t="s">
        <v>1550</v>
      </c>
      <c r="B756" s="138">
        <v>1048176</v>
      </c>
      <c r="C756" s="138" t="s">
        <v>1552</v>
      </c>
      <c r="D756" s="139">
        <v>395.7</v>
      </c>
      <c r="E756" s="231">
        <v>528</v>
      </c>
      <c r="F756" s="232">
        <v>256958</v>
      </c>
      <c r="G756" s="141">
        <f t="shared" si="50"/>
        <v>233598.1818181818</v>
      </c>
      <c r="H756" s="140">
        <v>1500</v>
      </c>
      <c r="I756" s="140">
        <f t="shared" si="51"/>
        <v>593550</v>
      </c>
      <c r="J756" s="141">
        <f t="shared" si="52"/>
        <v>664776.0000000001</v>
      </c>
      <c r="K756" s="142">
        <f>J756/G756*100</f>
        <v>284.5809821060252</v>
      </c>
    </row>
    <row r="757" spans="1:11" s="120" customFormat="1" ht="12.75">
      <c r="A757" s="137"/>
      <c r="B757" s="138"/>
      <c r="C757" s="138"/>
      <c r="D757" s="139"/>
      <c r="E757" s="140"/>
      <c r="F757" s="141"/>
      <c r="G757" s="141">
        <f t="shared" si="50"/>
        <v>0</v>
      </c>
      <c r="H757" s="140"/>
      <c r="I757" s="140">
        <f t="shared" si="51"/>
        <v>0</v>
      </c>
      <c r="J757" s="141">
        <f t="shared" si="52"/>
        <v>0</v>
      </c>
      <c r="K757" s="142"/>
    </row>
    <row r="758" spans="1:11" s="120" customFormat="1" ht="12.75">
      <c r="A758" s="137" t="s">
        <v>1553</v>
      </c>
      <c r="B758" s="138">
        <v>1139173</v>
      </c>
      <c r="C758" s="138" t="s">
        <v>1554</v>
      </c>
      <c r="D758" s="139">
        <v>988</v>
      </c>
      <c r="E758" s="231">
        <v>163</v>
      </c>
      <c r="F758" s="232">
        <v>193454</v>
      </c>
      <c r="G758" s="141">
        <f t="shared" si="50"/>
        <v>175867.2727272727</v>
      </c>
      <c r="H758" s="140">
        <v>400</v>
      </c>
      <c r="I758" s="140">
        <f t="shared" si="51"/>
        <v>395200</v>
      </c>
      <c r="J758" s="141">
        <f t="shared" si="52"/>
        <v>442624.00000000006</v>
      </c>
      <c r="K758" s="142">
        <f>J758/G758*100</f>
        <v>251.68070962606106</v>
      </c>
    </row>
    <row r="759" spans="1:11" s="120" customFormat="1" ht="12.75">
      <c r="A759" s="137"/>
      <c r="B759" s="138"/>
      <c r="C759" s="138"/>
      <c r="D759" s="139"/>
      <c r="E759" s="140"/>
      <c r="F759" s="141"/>
      <c r="G759" s="141">
        <f t="shared" si="50"/>
        <v>0</v>
      </c>
      <c r="H759" s="140"/>
      <c r="I759" s="140">
        <f t="shared" si="51"/>
        <v>0</v>
      </c>
      <c r="J759" s="141">
        <f t="shared" si="52"/>
        <v>0</v>
      </c>
      <c r="K759" s="142"/>
    </row>
    <row r="760" spans="1:11" s="120" customFormat="1" ht="12.75">
      <c r="A760" s="137" t="s">
        <v>1555</v>
      </c>
      <c r="B760" s="138">
        <v>1139020</v>
      </c>
      <c r="C760" s="138" t="s">
        <v>1556</v>
      </c>
      <c r="D760" s="139">
        <v>2919.1</v>
      </c>
      <c r="E760" s="231">
        <v>19</v>
      </c>
      <c r="F760" s="232">
        <v>68330</v>
      </c>
      <c r="G760" s="141">
        <f t="shared" si="50"/>
        <v>62118.181818181816</v>
      </c>
      <c r="H760" s="140">
        <v>50</v>
      </c>
      <c r="I760" s="140">
        <f t="shared" si="51"/>
        <v>145955</v>
      </c>
      <c r="J760" s="141">
        <f t="shared" si="52"/>
        <v>163469.6</v>
      </c>
      <c r="K760" s="142">
        <f>J760/G760*100</f>
        <v>263.1590223913362</v>
      </c>
    </row>
    <row r="761" spans="1:11" s="120" customFormat="1" ht="12.75">
      <c r="A761" s="137" t="s">
        <v>1555</v>
      </c>
      <c r="B761" s="138">
        <v>1139021</v>
      </c>
      <c r="C761" s="138" t="s">
        <v>1557</v>
      </c>
      <c r="D761" s="139">
        <v>2984.9</v>
      </c>
      <c r="E761" s="231">
        <v>44</v>
      </c>
      <c r="F761" s="232">
        <v>161235</v>
      </c>
      <c r="G761" s="141">
        <f t="shared" si="50"/>
        <v>146577.2727272727</v>
      </c>
      <c r="H761" s="140">
        <v>100</v>
      </c>
      <c r="I761" s="140">
        <f t="shared" si="51"/>
        <v>298490</v>
      </c>
      <c r="J761" s="141">
        <f t="shared" si="52"/>
        <v>334308.80000000005</v>
      </c>
      <c r="K761" s="142">
        <f>J761/G761*100</f>
        <v>228.07683195336006</v>
      </c>
    </row>
    <row r="762" spans="1:11" s="120" customFormat="1" ht="12.75">
      <c r="A762" s="137"/>
      <c r="B762" s="138"/>
      <c r="C762" s="138"/>
      <c r="D762" s="139"/>
      <c r="E762" s="140"/>
      <c r="F762" s="140"/>
      <c r="G762" s="141">
        <f t="shared" si="50"/>
        <v>0</v>
      </c>
      <c r="H762" s="140"/>
      <c r="I762" s="140">
        <f t="shared" si="51"/>
        <v>0</v>
      </c>
      <c r="J762" s="141">
        <f t="shared" si="52"/>
        <v>0</v>
      </c>
      <c r="K762" s="142"/>
    </row>
    <row r="763" spans="1:11" s="120" customFormat="1" ht="12.75">
      <c r="A763" s="137" t="s">
        <v>1558</v>
      </c>
      <c r="B763" s="138">
        <v>1134240</v>
      </c>
      <c r="C763" s="138" t="s">
        <v>1559</v>
      </c>
      <c r="D763" s="139">
        <v>338.9</v>
      </c>
      <c r="E763" s="231">
        <v>8282</v>
      </c>
      <c r="F763" s="232">
        <v>3839826</v>
      </c>
      <c r="G763" s="141">
        <f t="shared" si="50"/>
        <v>3490750.9090909087</v>
      </c>
      <c r="H763" s="140">
        <v>10000</v>
      </c>
      <c r="I763" s="140">
        <f t="shared" si="51"/>
        <v>3389000</v>
      </c>
      <c r="J763" s="141">
        <f t="shared" si="52"/>
        <v>3795680.0000000005</v>
      </c>
      <c r="K763" s="142">
        <f>J763/G763*100</f>
        <v>108.73534373692976</v>
      </c>
    </row>
    <row r="764" spans="1:11" s="120" customFormat="1" ht="12.75">
      <c r="A764" s="137" t="s">
        <v>1558</v>
      </c>
      <c r="B764" s="138">
        <v>1134230</v>
      </c>
      <c r="C764" s="138" t="s">
        <v>1560</v>
      </c>
      <c r="D764" s="139">
        <v>338.9</v>
      </c>
      <c r="E764" s="231">
        <v>12656</v>
      </c>
      <c r="F764" s="232">
        <v>6138746</v>
      </c>
      <c r="G764" s="141">
        <f aca="true" t="shared" si="53" ref="G764:G787">F764/1.1</f>
        <v>5580678.181818182</v>
      </c>
      <c r="H764" s="140">
        <v>14000</v>
      </c>
      <c r="I764" s="140">
        <f t="shared" si="51"/>
        <v>4744600</v>
      </c>
      <c r="J764" s="141">
        <f t="shared" si="52"/>
        <v>5313952.000000001</v>
      </c>
      <c r="K764" s="142">
        <f>J764/G764*100</f>
        <v>95.22054178491831</v>
      </c>
    </row>
    <row r="765" spans="1:11" s="120" customFormat="1" ht="12.75">
      <c r="A765" s="137" t="s">
        <v>1558</v>
      </c>
      <c r="B765" s="138">
        <v>1134260</v>
      </c>
      <c r="C765" s="138" t="s">
        <v>1561</v>
      </c>
      <c r="D765" s="139">
        <v>338.9</v>
      </c>
      <c r="E765" s="231">
        <v>740</v>
      </c>
      <c r="F765" s="232">
        <v>371402</v>
      </c>
      <c r="G765" s="141">
        <f t="shared" si="53"/>
        <v>337638.18181818177</v>
      </c>
      <c r="H765" s="140">
        <v>1300</v>
      </c>
      <c r="I765" s="140">
        <f t="shared" si="51"/>
        <v>440569.99999999994</v>
      </c>
      <c r="J765" s="141">
        <f t="shared" si="52"/>
        <v>493438.39999999997</v>
      </c>
      <c r="K765" s="142">
        <f>J765/G765*100</f>
        <v>146.14413492657553</v>
      </c>
    </row>
    <row r="766" spans="1:11" s="120" customFormat="1" ht="12.75">
      <c r="A766" s="137" t="s">
        <v>1558</v>
      </c>
      <c r="B766" s="138">
        <v>1134501</v>
      </c>
      <c r="C766" s="138" t="s">
        <v>1562</v>
      </c>
      <c r="D766" s="139">
        <v>338.9</v>
      </c>
      <c r="E766" s="140"/>
      <c r="F766" s="140"/>
      <c r="G766" s="141">
        <f t="shared" si="53"/>
        <v>0</v>
      </c>
      <c r="H766" s="140">
        <v>100</v>
      </c>
      <c r="I766" s="140">
        <f t="shared" si="51"/>
        <v>33890</v>
      </c>
      <c r="J766" s="141">
        <f t="shared" si="52"/>
        <v>37956.8</v>
      </c>
      <c r="K766" s="142"/>
    </row>
    <row r="767" spans="1:11" s="120" customFormat="1" ht="12.75">
      <c r="A767" s="137" t="s">
        <v>1558</v>
      </c>
      <c r="B767" s="138">
        <v>1134239</v>
      </c>
      <c r="C767" s="138" t="s">
        <v>1563</v>
      </c>
      <c r="D767" s="139">
        <v>338.9</v>
      </c>
      <c r="E767" s="140"/>
      <c r="F767" s="140"/>
      <c r="G767" s="141">
        <f t="shared" si="53"/>
        <v>0</v>
      </c>
      <c r="H767" s="140">
        <v>100</v>
      </c>
      <c r="I767" s="140">
        <f t="shared" si="51"/>
        <v>33890</v>
      </c>
      <c r="J767" s="141">
        <f t="shared" si="52"/>
        <v>37956.8</v>
      </c>
      <c r="K767" s="142"/>
    </row>
    <row r="768" spans="1:11" s="120" customFormat="1" ht="12.75">
      <c r="A768" s="137"/>
      <c r="B768" s="138"/>
      <c r="C768" s="138"/>
      <c r="D768" s="139"/>
      <c r="E768" s="140"/>
      <c r="F768" s="140"/>
      <c r="G768" s="141">
        <f t="shared" si="53"/>
        <v>0</v>
      </c>
      <c r="H768" s="140"/>
      <c r="I768" s="140">
        <f t="shared" si="51"/>
        <v>0</v>
      </c>
      <c r="J768" s="141">
        <f t="shared" si="52"/>
        <v>0</v>
      </c>
      <c r="K768" s="142"/>
    </row>
    <row r="769" spans="1:11" s="120" customFormat="1" ht="12.75">
      <c r="A769" s="137" t="s">
        <v>1564</v>
      </c>
      <c r="B769" s="138">
        <v>1134205</v>
      </c>
      <c r="C769" s="138" t="s">
        <v>1565</v>
      </c>
      <c r="D769" s="139">
        <v>359.6</v>
      </c>
      <c r="E769" s="231">
        <v>2928</v>
      </c>
      <c r="F769" s="232">
        <v>2342172</v>
      </c>
      <c r="G769" s="141">
        <f t="shared" si="53"/>
        <v>2129247.2727272725</v>
      </c>
      <c r="H769" s="140">
        <v>2800</v>
      </c>
      <c r="I769" s="140">
        <f t="shared" si="51"/>
        <v>1006880.0000000001</v>
      </c>
      <c r="J769" s="141">
        <f t="shared" si="52"/>
        <v>1127705.6000000003</v>
      </c>
      <c r="K769" s="142">
        <f>J769/G769*100</f>
        <v>52.962641513945194</v>
      </c>
    </row>
    <row r="770" spans="1:11" s="120" customFormat="1" ht="12.75">
      <c r="A770" s="137" t="s">
        <v>1564</v>
      </c>
      <c r="B770" s="138">
        <v>1134220</v>
      </c>
      <c r="C770" s="138" t="s">
        <v>1566</v>
      </c>
      <c r="D770" s="139"/>
      <c r="E770" s="231">
        <v>3325</v>
      </c>
      <c r="F770" s="232">
        <v>2259072</v>
      </c>
      <c r="G770" s="141">
        <f t="shared" si="53"/>
        <v>2053701.8181818181</v>
      </c>
      <c r="H770" s="140"/>
      <c r="I770" s="140">
        <f t="shared" si="51"/>
        <v>0</v>
      </c>
      <c r="J770" s="141">
        <f t="shared" si="52"/>
        <v>0</v>
      </c>
      <c r="K770" s="142">
        <f>J770/G770*100</f>
        <v>0</v>
      </c>
    </row>
    <row r="771" spans="1:11" s="120" customFormat="1" ht="12.75">
      <c r="A771" s="137" t="s">
        <v>1564</v>
      </c>
      <c r="B771" s="138">
        <v>1134228</v>
      </c>
      <c r="C771" s="138" t="s">
        <v>1567</v>
      </c>
      <c r="D771" s="139">
        <v>296.2</v>
      </c>
      <c r="E771" s="231">
        <v>386</v>
      </c>
      <c r="F771" s="232">
        <v>268763</v>
      </c>
      <c r="G771" s="141">
        <f t="shared" si="53"/>
        <v>244329.99999999997</v>
      </c>
      <c r="H771" s="140">
        <v>3000</v>
      </c>
      <c r="I771" s="140">
        <f t="shared" si="51"/>
        <v>888600</v>
      </c>
      <c r="J771" s="141">
        <f t="shared" si="52"/>
        <v>995232.0000000001</v>
      </c>
      <c r="K771" s="142">
        <f>J771/G771*100</f>
        <v>407.33106863668</v>
      </c>
    </row>
    <row r="772" spans="1:11" s="120" customFormat="1" ht="12.75">
      <c r="A772" s="137" t="s">
        <v>1564</v>
      </c>
      <c r="B772" s="138">
        <v>1134212</v>
      </c>
      <c r="C772" s="138" t="s">
        <v>1568</v>
      </c>
      <c r="D772" s="139">
        <v>276.5</v>
      </c>
      <c r="E772" s="231">
        <v>372</v>
      </c>
      <c r="F772" s="232">
        <v>242040</v>
      </c>
      <c r="G772" s="141">
        <f t="shared" si="53"/>
        <v>220036.36363636362</v>
      </c>
      <c r="H772" s="140">
        <v>3000</v>
      </c>
      <c r="I772" s="140">
        <f t="shared" si="51"/>
        <v>829500</v>
      </c>
      <c r="J772" s="141">
        <f t="shared" si="52"/>
        <v>929040.0000000001</v>
      </c>
      <c r="K772" s="142">
        <f>J772/G772*100</f>
        <v>422.2211204759545</v>
      </c>
    </row>
    <row r="773" spans="1:11" s="120" customFormat="1" ht="12.75">
      <c r="A773" s="137" t="s">
        <v>1564</v>
      </c>
      <c r="B773" s="138">
        <v>1134266</v>
      </c>
      <c r="C773" s="138" t="s">
        <v>1569</v>
      </c>
      <c r="D773" s="139">
        <v>276.5</v>
      </c>
      <c r="E773" s="140"/>
      <c r="F773" s="140"/>
      <c r="G773" s="141">
        <f t="shared" si="53"/>
        <v>0</v>
      </c>
      <c r="H773" s="140">
        <v>500</v>
      </c>
      <c r="I773" s="140">
        <f t="shared" si="51"/>
        <v>138250</v>
      </c>
      <c r="J773" s="141">
        <f t="shared" si="52"/>
        <v>154840.00000000003</v>
      </c>
      <c r="K773" s="142"/>
    </row>
    <row r="774" spans="1:11" s="120" customFormat="1" ht="12.75">
      <c r="A774" s="137" t="s">
        <v>1564</v>
      </c>
      <c r="B774" s="138">
        <v>1134225</v>
      </c>
      <c r="C774" s="138" t="s">
        <v>1570</v>
      </c>
      <c r="D774" s="139">
        <v>296.2</v>
      </c>
      <c r="E774" s="140"/>
      <c r="F774" s="140"/>
      <c r="G774" s="141">
        <f t="shared" si="53"/>
        <v>0</v>
      </c>
      <c r="H774" s="140">
        <v>500</v>
      </c>
      <c r="I774" s="140">
        <f t="shared" si="51"/>
        <v>148100</v>
      </c>
      <c r="J774" s="141">
        <f t="shared" si="52"/>
        <v>165872.00000000003</v>
      </c>
      <c r="K774" s="142"/>
    </row>
    <row r="775" spans="1:11" s="120" customFormat="1" ht="12.75">
      <c r="A775" s="137"/>
      <c r="B775" s="138"/>
      <c r="C775" s="138"/>
      <c r="D775" s="139"/>
      <c r="E775" s="140"/>
      <c r="F775" s="140"/>
      <c r="G775" s="141">
        <f t="shared" si="53"/>
        <v>0</v>
      </c>
      <c r="H775" s="140"/>
      <c r="I775" s="140">
        <f t="shared" si="51"/>
        <v>0</v>
      </c>
      <c r="J775" s="141">
        <f t="shared" si="52"/>
        <v>0</v>
      </c>
      <c r="K775" s="142"/>
    </row>
    <row r="776" spans="1:11" s="120" customFormat="1" ht="12.75">
      <c r="A776" s="137" t="s">
        <v>1571</v>
      </c>
      <c r="B776" s="138">
        <v>1134305</v>
      </c>
      <c r="C776" s="138" t="s">
        <v>1572</v>
      </c>
      <c r="D776" s="139"/>
      <c r="E776" s="231">
        <v>191</v>
      </c>
      <c r="F776" s="232">
        <v>413796</v>
      </c>
      <c r="G776" s="141">
        <f t="shared" si="53"/>
        <v>376178.18181818177</v>
      </c>
      <c r="H776" s="140"/>
      <c r="I776" s="140">
        <f t="shared" si="51"/>
        <v>0</v>
      </c>
      <c r="J776" s="141">
        <f t="shared" si="52"/>
        <v>0</v>
      </c>
      <c r="K776" s="142">
        <f>J776/G776*100</f>
        <v>0</v>
      </c>
    </row>
    <row r="777" spans="1:12" s="124" customFormat="1" ht="15">
      <c r="A777" s="137" t="s">
        <v>1571</v>
      </c>
      <c r="B777" s="138">
        <v>1134306</v>
      </c>
      <c r="C777" s="138" t="s">
        <v>1573</v>
      </c>
      <c r="D777" s="139">
        <v>976.4</v>
      </c>
      <c r="E777" s="231">
        <v>2</v>
      </c>
      <c r="F777" s="232">
        <v>3192</v>
      </c>
      <c r="G777" s="141">
        <f t="shared" si="53"/>
        <v>2901.8181818181815</v>
      </c>
      <c r="H777" s="140">
        <v>100</v>
      </c>
      <c r="I777" s="140">
        <f t="shared" si="51"/>
        <v>97640</v>
      </c>
      <c r="J777" s="141">
        <f t="shared" si="52"/>
        <v>109356.80000000002</v>
      </c>
      <c r="K777" s="142">
        <f>J777/G777*100</f>
        <v>3768.5614035087733</v>
      </c>
      <c r="L777" s="120"/>
    </row>
    <row r="778" spans="1:11" s="120" customFormat="1" ht="12.75">
      <c r="A778" s="137"/>
      <c r="B778" s="138"/>
      <c r="C778" s="138"/>
      <c r="D778" s="139"/>
      <c r="E778" s="140"/>
      <c r="F778" s="140"/>
      <c r="G778" s="141">
        <f t="shared" si="53"/>
        <v>0</v>
      </c>
      <c r="H778" s="140"/>
      <c r="I778" s="140">
        <f t="shared" si="51"/>
        <v>0</v>
      </c>
      <c r="J778" s="141">
        <f t="shared" si="52"/>
        <v>0</v>
      </c>
      <c r="K778" s="142"/>
    </row>
    <row r="779" spans="1:11" s="120" customFormat="1" ht="12.75">
      <c r="A779" s="137" t="s">
        <v>1574</v>
      </c>
      <c r="B779" s="138" t="s">
        <v>1575</v>
      </c>
      <c r="C779" s="138" t="s">
        <v>1576</v>
      </c>
      <c r="D779" s="139">
        <v>98083.6</v>
      </c>
      <c r="E779" s="140"/>
      <c r="F779" s="141"/>
      <c r="G779" s="141">
        <f t="shared" si="53"/>
        <v>0</v>
      </c>
      <c r="H779" s="140"/>
      <c r="I779" s="140">
        <f t="shared" si="51"/>
        <v>0</v>
      </c>
      <c r="J779" s="141">
        <f t="shared" si="52"/>
        <v>0</v>
      </c>
      <c r="K779" s="142"/>
    </row>
    <row r="780" spans="1:11" s="120" customFormat="1" ht="12.75">
      <c r="A780" s="137" t="s">
        <v>1574</v>
      </c>
      <c r="B780" s="138" t="s">
        <v>1577</v>
      </c>
      <c r="C780" s="138" t="s">
        <v>1578</v>
      </c>
      <c r="D780" s="139">
        <v>19616.7</v>
      </c>
      <c r="E780" s="140"/>
      <c r="F780" s="141"/>
      <c r="G780" s="141">
        <f t="shared" si="53"/>
        <v>0</v>
      </c>
      <c r="H780" s="140">
        <v>6</v>
      </c>
      <c r="I780" s="140">
        <f t="shared" si="51"/>
        <v>117700.20000000001</v>
      </c>
      <c r="J780" s="141">
        <f t="shared" si="52"/>
        <v>131824.22400000002</v>
      </c>
      <c r="K780" s="142"/>
    </row>
    <row r="781" spans="1:11" s="120" customFormat="1" ht="12.75">
      <c r="A781" s="137" t="s">
        <v>1574</v>
      </c>
      <c r="B781" s="138" t="s">
        <v>1579</v>
      </c>
      <c r="C781" s="138" t="s">
        <v>1580</v>
      </c>
      <c r="D781" s="139">
        <v>43320.5</v>
      </c>
      <c r="E781" s="140">
        <v>7</v>
      </c>
      <c r="F781" s="141">
        <v>358028</v>
      </c>
      <c r="G781" s="141">
        <f t="shared" si="53"/>
        <v>325480</v>
      </c>
      <c r="H781" s="140">
        <v>10</v>
      </c>
      <c r="I781" s="140">
        <f t="shared" si="51"/>
        <v>433205</v>
      </c>
      <c r="J781" s="141">
        <f t="shared" si="52"/>
        <v>485189.60000000003</v>
      </c>
      <c r="K781" s="142">
        <f>J781/G781*100</f>
        <v>149.06894432837657</v>
      </c>
    </row>
    <row r="782" spans="1:11" s="120" customFormat="1" ht="12.75">
      <c r="A782" s="137" t="s">
        <v>1574</v>
      </c>
      <c r="B782" s="138" t="s">
        <v>1581</v>
      </c>
      <c r="C782" s="138" t="s">
        <v>1582</v>
      </c>
      <c r="D782" s="139">
        <v>21251.5</v>
      </c>
      <c r="E782" s="140">
        <v>7</v>
      </c>
      <c r="F782" s="141">
        <v>233872</v>
      </c>
      <c r="G782" s="141">
        <f t="shared" si="53"/>
        <v>212610.9090909091</v>
      </c>
      <c r="H782" s="140">
        <v>6</v>
      </c>
      <c r="I782" s="140">
        <f t="shared" si="51"/>
        <v>127509</v>
      </c>
      <c r="J782" s="141">
        <f t="shared" si="52"/>
        <v>142810.08000000002</v>
      </c>
      <c r="K782" s="142">
        <f>J782/G782*100</f>
        <v>67.16968598207568</v>
      </c>
    </row>
    <row r="783" spans="1:11" s="120" customFormat="1" ht="12.75">
      <c r="A783" s="137" t="s">
        <v>1574</v>
      </c>
      <c r="B783" s="138" t="s">
        <v>1583</v>
      </c>
      <c r="C783" s="138" t="s">
        <v>1584</v>
      </c>
      <c r="D783" s="139">
        <v>31877.3</v>
      </c>
      <c r="E783" s="140">
        <v>53</v>
      </c>
      <c r="F783" s="141">
        <v>2621019</v>
      </c>
      <c r="G783" s="141">
        <f t="shared" si="53"/>
        <v>2382744.5454545454</v>
      </c>
      <c r="H783" s="140">
        <v>65</v>
      </c>
      <c r="I783" s="140">
        <f aca="true" t="shared" si="54" ref="I783:I846">D783*H783</f>
        <v>2072024.5</v>
      </c>
      <c r="J783" s="141">
        <f t="shared" si="52"/>
        <v>2320667.4400000004</v>
      </c>
      <c r="K783" s="142">
        <f>J783/G783*100</f>
        <v>97.39472258690229</v>
      </c>
    </row>
    <row r="784" spans="1:11" s="120" customFormat="1" ht="12.75">
      <c r="A784" s="137"/>
      <c r="B784" s="138"/>
      <c r="C784" s="138"/>
      <c r="D784" s="139"/>
      <c r="E784" s="140"/>
      <c r="F784" s="140"/>
      <c r="G784" s="141">
        <f t="shared" si="53"/>
        <v>0</v>
      </c>
      <c r="H784" s="140"/>
      <c r="I784" s="140">
        <f t="shared" si="54"/>
        <v>0</v>
      </c>
      <c r="J784" s="141">
        <f aca="true" t="shared" si="55" ref="J784:J847">I784*1.12</f>
        <v>0</v>
      </c>
      <c r="K784" s="142"/>
    </row>
    <row r="785" spans="1:11" s="120" customFormat="1" ht="12.75">
      <c r="A785" s="137" t="s">
        <v>1585</v>
      </c>
      <c r="B785" s="138">
        <v>7045080</v>
      </c>
      <c r="C785" s="138" t="s">
        <v>1586</v>
      </c>
      <c r="D785" s="139">
        <v>3649.3</v>
      </c>
      <c r="E785" s="231">
        <v>126</v>
      </c>
      <c r="F785" s="232">
        <v>562314</v>
      </c>
      <c r="G785" s="141">
        <f t="shared" si="53"/>
        <v>511194.5454545454</v>
      </c>
      <c r="H785" s="140">
        <v>150</v>
      </c>
      <c r="I785" s="140">
        <f t="shared" si="54"/>
        <v>547395</v>
      </c>
      <c r="J785" s="141">
        <f t="shared" si="55"/>
        <v>613082.4</v>
      </c>
      <c r="K785" s="142">
        <f>J785/G785*100</f>
        <v>119.93132662533745</v>
      </c>
    </row>
    <row r="786" spans="1:11" s="120" customFormat="1" ht="12.75">
      <c r="A786" s="137" t="s">
        <v>1585</v>
      </c>
      <c r="B786" s="138">
        <v>1045081</v>
      </c>
      <c r="C786" s="138" t="s">
        <v>1587</v>
      </c>
      <c r="D786" s="139">
        <v>3582.4</v>
      </c>
      <c r="E786" s="231">
        <v>191</v>
      </c>
      <c r="F786" s="232">
        <v>837334</v>
      </c>
      <c r="G786" s="141">
        <f t="shared" si="53"/>
        <v>761212.7272727272</v>
      </c>
      <c r="H786" s="140">
        <v>230</v>
      </c>
      <c r="I786" s="140">
        <f t="shared" si="54"/>
        <v>823952</v>
      </c>
      <c r="J786" s="141">
        <f t="shared" si="55"/>
        <v>922826.2400000001</v>
      </c>
      <c r="K786" s="142">
        <f>J786/G786*100</f>
        <v>121.23105761858473</v>
      </c>
    </row>
    <row r="787" spans="1:11" s="120" customFormat="1" ht="12.75">
      <c r="A787" s="137"/>
      <c r="B787" s="138"/>
      <c r="C787" s="138"/>
      <c r="D787" s="139"/>
      <c r="E787" s="140"/>
      <c r="F787" s="140"/>
      <c r="G787" s="141">
        <f t="shared" si="53"/>
        <v>0</v>
      </c>
      <c r="H787" s="140"/>
      <c r="I787" s="140">
        <f t="shared" si="54"/>
        <v>0</v>
      </c>
      <c r="J787" s="141">
        <f t="shared" si="55"/>
        <v>0</v>
      </c>
      <c r="K787" s="142"/>
    </row>
    <row r="788" spans="1:11" s="120" customFormat="1" ht="12.75">
      <c r="A788" s="137" t="s">
        <v>1588</v>
      </c>
      <c r="B788" s="138">
        <v>1047143</v>
      </c>
      <c r="C788" s="138" t="s">
        <v>1589</v>
      </c>
      <c r="D788" s="139">
        <v>307.6</v>
      </c>
      <c r="E788" s="231">
        <v>499</v>
      </c>
      <c r="F788" s="232">
        <v>183973</v>
      </c>
      <c r="G788" s="141">
        <f aca="true" t="shared" si="56" ref="G788:G851">F788/1.1</f>
        <v>167248.1818181818</v>
      </c>
      <c r="H788" s="140">
        <v>900</v>
      </c>
      <c r="I788" s="140">
        <f t="shared" si="54"/>
        <v>276840</v>
      </c>
      <c r="J788" s="141">
        <f t="shared" si="55"/>
        <v>310060.80000000005</v>
      </c>
      <c r="K788" s="142">
        <f>J788/G788*100</f>
        <v>185.3896386969828</v>
      </c>
    </row>
    <row r="789" spans="1:11" s="120" customFormat="1" ht="12.75">
      <c r="A789" s="137"/>
      <c r="B789" s="138"/>
      <c r="C789" s="138"/>
      <c r="D789" s="139"/>
      <c r="E789" s="140"/>
      <c r="F789" s="140"/>
      <c r="G789" s="141">
        <f t="shared" si="56"/>
        <v>0</v>
      </c>
      <c r="H789" s="140"/>
      <c r="I789" s="140">
        <f t="shared" si="54"/>
        <v>0</v>
      </c>
      <c r="J789" s="141">
        <f t="shared" si="55"/>
        <v>0</v>
      </c>
      <c r="K789" s="142"/>
    </row>
    <row r="790" spans="1:11" s="120" customFormat="1" ht="12.75">
      <c r="A790" s="137" t="s">
        <v>1590</v>
      </c>
      <c r="B790" s="138">
        <v>1047180</v>
      </c>
      <c r="C790" s="138" t="s">
        <v>1591</v>
      </c>
      <c r="D790" s="139">
        <v>392</v>
      </c>
      <c r="E790" s="140"/>
      <c r="F790" s="140"/>
      <c r="G790" s="141">
        <f t="shared" si="56"/>
        <v>0</v>
      </c>
      <c r="H790" s="140">
        <v>200</v>
      </c>
      <c r="I790" s="140">
        <f t="shared" si="54"/>
        <v>78400</v>
      </c>
      <c r="J790" s="141">
        <f t="shared" si="55"/>
        <v>87808.00000000001</v>
      </c>
      <c r="K790" s="142"/>
    </row>
    <row r="791" spans="1:11" s="120" customFormat="1" ht="12.75">
      <c r="A791" s="137"/>
      <c r="B791" s="138"/>
      <c r="C791" s="138"/>
      <c r="D791" s="139"/>
      <c r="E791" s="140"/>
      <c r="F791" s="140"/>
      <c r="G791" s="141">
        <f t="shared" si="56"/>
        <v>0</v>
      </c>
      <c r="H791" s="140"/>
      <c r="I791" s="140">
        <f t="shared" si="54"/>
        <v>0</v>
      </c>
      <c r="J791" s="141">
        <f t="shared" si="55"/>
        <v>0</v>
      </c>
      <c r="K791" s="142"/>
    </row>
    <row r="792" spans="1:11" s="120" customFormat="1" ht="12.75">
      <c r="A792" s="137" t="s">
        <v>1592</v>
      </c>
      <c r="B792" s="138">
        <v>1047632</v>
      </c>
      <c r="C792" s="138" t="s">
        <v>1593</v>
      </c>
      <c r="D792" s="139">
        <v>281.8</v>
      </c>
      <c r="E792" s="231">
        <v>6235</v>
      </c>
      <c r="F792" s="232">
        <v>2087203</v>
      </c>
      <c r="G792" s="141">
        <f t="shared" si="56"/>
        <v>1897457.2727272725</v>
      </c>
      <c r="H792" s="140">
        <v>7000</v>
      </c>
      <c r="I792" s="140">
        <f t="shared" si="54"/>
        <v>1972600</v>
      </c>
      <c r="J792" s="141">
        <f t="shared" si="55"/>
        <v>2209312</v>
      </c>
      <c r="K792" s="142">
        <f>J792/G792*100</f>
        <v>116.43540182723004</v>
      </c>
    </row>
    <row r="793" spans="1:11" s="120" customFormat="1" ht="12.75">
      <c r="A793" s="137" t="s">
        <v>1592</v>
      </c>
      <c r="B793" s="138">
        <v>1047511</v>
      </c>
      <c r="C793" s="138" t="s">
        <v>218</v>
      </c>
      <c r="D793" s="139">
        <v>55.9</v>
      </c>
      <c r="E793" s="231">
        <v>5</v>
      </c>
      <c r="F793" s="232">
        <v>311</v>
      </c>
      <c r="G793" s="141">
        <f t="shared" si="56"/>
        <v>282.7272727272727</v>
      </c>
      <c r="H793" s="140">
        <v>50</v>
      </c>
      <c r="I793" s="140">
        <f t="shared" si="54"/>
        <v>2795</v>
      </c>
      <c r="J793" s="141">
        <f t="shared" si="55"/>
        <v>3130.4</v>
      </c>
      <c r="K793" s="142">
        <f>J793/G793*100</f>
        <v>1107.2154340836014</v>
      </c>
    </row>
    <row r="794" spans="1:11" s="120" customFormat="1" ht="12.75">
      <c r="A794" s="137"/>
      <c r="B794" s="138"/>
      <c r="C794" s="138"/>
      <c r="D794" s="139"/>
      <c r="E794" s="140"/>
      <c r="F794" s="141"/>
      <c r="G794" s="141">
        <f t="shared" si="56"/>
        <v>0</v>
      </c>
      <c r="H794" s="140"/>
      <c r="I794" s="140">
        <f t="shared" si="54"/>
        <v>0</v>
      </c>
      <c r="J794" s="141">
        <f t="shared" si="55"/>
        <v>0</v>
      </c>
      <c r="K794" s="142"/>
    </row>
    <row r="795" spans="1:11" s="120" customFormat="1" ht="12.75">
      <c r="A795" s="137" t="s">
        <v>1594</v>
      </c>
      <c r="B795" s="138">
        <v>1040230</v>
      </c>
      <c r="C795" s="138" t="s">
        <v>1595</v>
      </c>
      <c r="D795" s="139">
        <v>96.1</v>
      </c>
      <c r="E795" s="231">
        <v>350</v>
      </c>
      <c r="F795" s="232">
        <v>39050</v>
      </c>
      <c r="G795" s="141">
        <f t="shared" si="56"/>
        <v>35500</v>
      </c>
      <c r="H795" s="140">
        <v>1400</v>
      </c>
      <c r="I795" s="140">
        <f t="shared" si="54"/>
        <v>134540</v>
      </c>
      <c r="J795" s="141">
        <f t="shared" si="55"/>
        <v>150684.80000000002</v>
      </c>
      <c r="K795" s="142">
        <f>J795/G795*100</f>
        <v>424.46422535211275</v>
      </c>
    </row>
    <row r="796" spans="1:11" s="120" customFormat="1" ht="12.75">
      <c r="A796" s="137" t="s">
        <v>1594</v>
      </c>
      <c r="B796" s="138">
        <v>1040050</v>
      </c>
      <c r="C796" s="138" t="s">
        <v>293</v>
      </c>
      <c r="D796" s="139">
        <v>137.4</v>
      </c>
      <c r="E796" s="231">
        <v>897</v>
      </c>
      <c r="F796" s="232">
        <v>164040</v>
      </c>
      <c r="G796" s="141">
        <f t="shared" si="56"/>
        <v>149127.2727272727</v>
      </c>
      <c r="H796" s="140">
        <v>1000</v>
      </c>
      <c r="I796" s="140">
        <f t="shared" si="54"/>
        <v>137400</v>
      </c>
      <c r="J796" s="141">
        <f t="shared" si="55"/>
        <v>153888.00000000003</v>
      </c>
      <c r="K796" s="142">
        <f>J796/G796*100</f>
        <v>103.19239209948796</v>
      </c>
    </row>
    <row r="797" spans="1:11" s="120" customFormat="1" ht="12.75">
      <c r="A797" s="137"/>
      <c r="B797" s="138"/>
      <c r="C797" s="138"/>
      <c r="D797" s="139"/>
      <c r="E797" s="140"/>
      <c r="F797" s="141"/>
      <c r="G797" s="141">
        <f t="shared" si="56"/>
        <v>0</v>
      </c>
      <c r="H797" s="140"/>
      <c r="I797" s="140">
        <f t="shared" si="54"/>
        <v>0</v>
      </c>
      <c r="J797" s="141">
        <f t="shared" si="55"/>
        <v>0</v>
      </c>
      <c r="K797" s="142"/>
    </row>
    <row r="798" spans="1:11" s="120" customFormat="1" ht="12.75">
      <c r="A798" s="137" t="s">
        <v>1596</v>
      </c>
      <c r="B798" s="138">
        <v>1040190</v>
      </c>
      <c r="C798" s="138" t="s">
        <v>1597</v>
      </c>
      <c r="D798" s="139">
        <v>134.4</v>
      </c>
      <c r="E798" s="231">
        <v>1303</v>
      </c>
      <c r="F798" s="232">
        <v>210451</v>
      </c>
      <c r="G798" s="141">
        <f t="shared" si="56"/>
        <v>191319.09090909088</v>
      </c>
      <c r="H798" s="140">
        <v>1700</v>
      </c>
      <c r="I798" s="140">
        <f t="shared" si="54"/>
        <v>228480</v>
      </c>
      <c r="J798" s="141">
        <f t="shared" si="55"/>
        <v>255897.60000000003</v>
      </c>
      <c r="K798" s="142">
        <f>J798/G798*100</f>
        <v>133.75434661750245</v>
      </c>
    </row>
    <row r="799" spans="1:11" s="120" customFormat="1" ht="12.75">
      <c r="A799" s="137" t="s">
        <v>1596</v>
      </c>
      <c r="B799" s="138">
        <v>1040192</v>
      </c>
      <c r="C799" s="138" t="s">
        <v>1598</v>
      </c>
      <c r="D799" s="139">
        <v>651.5</v>
      </c>
      <c r="E799" s="231">
        <v>533</v>
      </c>
      <c r="F799" s="232">
        <v>413535</v>
      </c>
      <c r="G799" s="141">
        <f t="shared" si="56"/>
        <v>375940.90909090906</v>
      </c>
      <c r="H799" s="140">
        <v>600</v>
      </c>
      <c r="I799" s="140">
        <f t="shared" si="54"/>
        <v>390900</v>
      </c>
      <c r="J799" s="141">
        <f t="shared" si="55"/>
        <v>437808.00000000006</v>
      </c>
      <c r="K799" s="142">
        <f>J799/G799*100</f>
        <v>116.45659980412786</v>
      </c>
    </row>
    <row r="800" spans="1:11" s="120" customFormat="1" ht="12.75">
      <c r="A800" s="137"/>
      <c r="B800" s="138"/>
      <c r="C800" s="138"/>
      <c r="D800" s="139"/>
      <c r="E800" s="140"/>
      <c r="F800" s="140"/>
      <c r="G800" s="141">
        <f t="shared" si="56"/>
        <v>0</v>
      </c>
      <c r="H800" s="140"/>
      <c r="I800" s="140">
        <f t="shared" si="54"/>
        <v>0</v>
      </c>
      <c r="J800" s="141">
        <f t="shared" si="55"/>
        <v>0</v>
      </c>
      <c r="K800" s="142"/>
    </row>
    <row r="801" spans="1:12" s="146" customFormat="1" ht="15">
      <c r="A801" s="137" t="s">
        <v>1599</v>
      </c>
      <c r="B801" s="138">
        <v>1040252</v>
      </c>
      <c r="C801" s="138" t="s">
        <v>1600</v>
      </c>
      <c r="D801" s="139"/>
      <c r="E801" s="140"/>
      <c r="F801" s="140"/>
      <c r="G801" s="141">
        <f t="shared" si="56"/>
        <v>0</v>
      </c>
      <c r="H801" s="140"/>
      <c r="I801" s="140">
        <f t="shared" si="54"/>
        <v>0</v>
      </c>
      <c r="J801" s="141">
        <f t="shared" si="55"/>
        <v>0</v>
      </c>
      <c r="K801" s="142"/>
      <c r="L801" s="120"/>
    </row>
    <row r="802" spans="1:11" s="120" customFormat="1" ht="12.75">
      <c r="A802" s="137" t="s">
        <v>1599</v>
      </c>
      <c r="B802" s="138">
        <v>1040250</v>
      </c>
      <c r="C802" s="138" t="s">
        <v>1601</v>
      </c>
      <c r="D802" s="139"/>
      <c r="E802" s="140"/>
      <c r="F802" s="140"/>
      <c r="G802" s="141">
        <f t="shared" si="56"/>
        <v>0</v>
      </c>
      <c r="H802" s="140"/>
      <c r="I802" s="140">
        <f t="shared" si="54"/>
        <v>0</v>
      </c>
      <c r="J802" s="141">
        <f t="shared" si="55"/>
        <v>0</v>
      </c>
      <c r="K802" s="142"/>
    </row>
    <row r="803" spans="1:11" s="120" customFormat="1" ht="12.75">
      <c r="A803" s="137" t="s">
        <v>1599</v>
      </c>
      <c r="B803" s="138">
        <v>1040251</v>
      </c>
      <c r="C803" s="138" t="s">
        <v>1602</v>
      </c>
      <c r="D803" s="139"/>
      <c r="E803" s="231">
        <v>875</v>
      </c>
      <c r="F803" s="232">
        <v>220382</v>
      </c>
      <c r="G803" s="141">
        <f t="shared" si="56"/>
        <v>200347.2727272727</v>
      </c>
      <c r="H803" s="140"/>
      <c r="I803" s="140">
        <f t="shared" si="54"/>
        <v>0</v>
      </c>
      <c r="J803" s="141">
        <f t="shared" si="55"/>
        <v>0</v>
      </c>
      <c r="K803" s="142">
        <f>J803/G803*100</f>
        <v>0</v>
      </c>
    </row>
    <row r="804" spans="1:11" s="120" customFormat="1" ht="12.75">
      <c r="A804" s="137" t="s">
        <v>1599</v>
      </c>
      <c r="B804" s="138">
        <v>1040120</v>
      </c>
      <c r="C804" s="138" t="s">
        <v>1603</v>
      </c>
      <c r="D804" s="139">
        <v>142.2</v>
      </c>
      <c r="E804" s="231">
        <v>444</v>
      </c>
      <c r="F804" s="232">
        <v>103561</v>
      </c>
      <c r="G804" s="141">
        <f t="shared" si="56"/>
        <v>94146.36363636363</v>
      </c>
      <c r="H804" s="140">
        <v>1000</v>
      </c>
      <c r="I804" s="140">
        <f t="shared" si="54"/>
        <v>142200</v>
      </c>
      <c r="J804" s="141">
        <f t="shared" si="55"/>
        <v>159264.00000000003</v>
      </c>
      <c r="K804" s="142">
        <f>J804/G804*100</f>
        <v>169.16638502911331</v>
      </c>
    </row>
    <row r="805" spans="1:11" s="120" customFormat="1" ht="12.75">
      <c r="A805" s="137"/>
      <c r="B805" s="138"/>
      <c r="C805" s="138"/>
      <c r="D805" s="139"/>
      <c r="E805" s="140"/>
      <c r="F805" s="140"/>
      <c r="G805" s="141">
        <f t="shared" si="56"/>
        <v>0</v>
      </c>
      <c r="H805" s="140"/>
      <c r="I805" s="140">
        <f t="shared" si="54"/>
        <v>0</v>
      </c>
      <c r="J805" s="141">
        <f t="shared" si="55"/>
        <v>0</v>
      </c>
      <c r="K805" s="142"/>
    </row>
    <row r="806" spans="1:11" s="120" customFormat="1" ht="12.75">
      <c r="A806" s="137" t="s">
        <v>1604</v>
      </c>
      <c r="B806" s="138" t="s">
        <v>1605</v>
      </c>
      <c r="C806" s="138" t="s">
        <v>1606</v>
      </c>
      <c r="D806" s="139">
        <v>1626.6</v>
      </c>
      <c r="E806" s="140">
        <v>45</v>
      </c>
      <c r="F806" s="141">
        <v>88550</v>
      </c>
      <c r="G806" s="141">
        <f t="shared" si="56"/>
        <v>80500</v>
      </c>
      <c r="H806" s="140">
        <v>60</v>
      </c>
      <c r="I806" s="140">
        <f t="shared" si="54"/>
        <v>97596</v>
      </c>
      <c r="J806" s="141">
        <f t="shared" si="55"/>
        <v>109307.52</v>
      </c>
      <c r="K806" s="142">
        <f>J806/G806*100</f>
        <v>135.7857391304348</v>
      </c>
    </row>
    <row r="807" spans="1:11" s="120" customFormat="1" ht="12.75">
      <c r="A807" s="137"/>
      <c r="B807" s="138"/>
      <c r="C807" s="138"/>
      <c r="D807" s="139"/>
      <c r="E807" s="140"/>
      <c r="F807" s="141"/>
      <c r="G807" s="141">
        <f t="shared" si="56"/>
        <v>0</v>
      </c>
      <c r="H807" s="140"/>
      <c r="I807" s="140">
        <f t="shared" si="54"/>
        <v>0</v>
      </c>
      <c r="J807" s="141">
        <f t="shared" si="55"/>
        <v>0</v>
      </c>
      <c r="K807" s="142"/>
    </row>
    <row r="808" spans="1:11" s="120" customFormat="1" ht="12.75">
      <c r="A808" s="137" t="s">
        <v>1607</v>
      </c>
      <c r="B808" s="138" t="s">
        <v>1608</v>
      </c>
      <c r="C808" s="138" t="s">
        <v>1609</v>
      </c>
      <c r="D808" s="139">
        <v>35954.7</v>
      </c>
      <c r="E808" s="140">
        <v>9</v>
      </c>
      <c r="F808" s="141">
        <v>398666</v>
      </c>
      <c r="G808" s="141">
        <f t="shared" si="56"/>
        <v>362423.63636363635</v>
      </c>
      <c r="H808" s="140">
        <v>30</v>
      </c>
      <c r="I808" s="140">
        <f t="shared" si="54"/>
        <v>1078641</v>
      </c>
      <c r="J808" s="141">
        <f t="shared" si="55"/>
        <v>1208077.9200000002</v>
      </c>
      <c r="K808" s="142">
        <f>J808/G808*100</f>
        <v>333.33309386805</v>
      </c>
    </row>
    <row r="809" spans="1:11" s="120" customFormat="1" ht="12.75">
      <c r="A809" s="137"/>
      <c r="B809" s="138"/>
      <c r="C809" s="138"/>
      <c r="D809" s="139"/>
      <c r="E809" s="140"/>
      <c r="F809" s="140"/>
      <c r="G809" s="141">
        <f t="shared" si="56"/>
        <v>0</v>
      </c>
      <c r="H809" s="140"/>
      <c r="I809" s="140">
        <f t="shared" si="54"/>
        <v>0</v>
      </c>
      <c r="J809" s="141">
        <f t="shared" si="55"/>
        <v>0</v>
      </c>
      <c r="K809" s="142"/>
    </row>
    <row r="810" spans="1:11" s="120" customFormat="1" ht="12.75">
      <c r="A810" s="137" t="s">
        <v>1610</v>
      </c>
      <c r="B810" s="138">
        <v>1022515</v>
      </c>
      <c r="C810" s="138" t="s">
        <v>1611</v>
      </c>
      <c r="D810" s="139">
        <v>69.8</v>
      </c>
      <c r="E810" s="231">
        <v>2962</v>
      </c>
      <c r="F810" s="232">
        <v>254397</v>
      </c>
      <c r="G810" s="141">
        <f t="shared" si="56"/>
        <v>231269.99999999997</v>
      </c>
      <c r="H810" s="140">
        <v>4000</v>
      </c>
      <c r="I810" s="140">
        <f t="shared" si="54"/>
        <v>279200</v>
      </c>
      <c r="J810" s="141">
        <f t="shared" si="55"/>
        <v>312704.00000000006</v>
      </c>
      <c r="K810" s="142">
        <f>J810/G810*100</f>
        <v>135.21165737017344</v>
      </c>
    </row>
    <row r="811" spans="1:11" s="120" customFormat="1" ht="12.75">
      <c r="A811" s="137" t="s">
        <v>1610</v>
      </c>
      <c r="B811" s="138">
        <v>1022510</v>
      </c>
      <c r="C811" s="138" t="s">
        <v>1612</v>
      </c>
      <c r="D811" s="139">
        <v>69.8</v>
      </c>
      <c r="E811" s="231">
        <v>2327</v>
      </c>
      <c r="F811" s="232">
        <v>196723</v>
      </c>
      <c r="G811" s="141">
        <f t="shared" si="56"/>
        <v>178839.09090909088</v>
      </c>
      <c r="H811" s="140">
        <v>5000</v>
      </c>
      <c r="I811" s="140">
        <f t="shared" si="54"/>
        <v>349000</v>
      </c>
      <c r="J811" s="141">
        <f t="shared" si="55"/>
        <v>390880.00000000006</v>
      </c>
      <c r="K811" s="142">
        <f>J811/G811*100</f>
        <v>218.56519064878034</v>
      </c>
    </row>
    <row r="812" spans="1:11" s="120" customFormat="1" ht="12.75">
      <c r="A812" s="137"/>
      <c r="B812" s="138"/>
      <c r="C812" s="138"/>
      <c r="D812" s="139"/>
      <c r="E812" s="140"/>
      <c r="F812" s="140"/>
      <c r="G812" s="141">
        <f t="shared" si="56"/>
        <v>0</v>
      </c>
      <c r="H812" s="140"/>
      <c r="I812" s="140">
        <f t="shared" si="54"/>
        <v>0</v>
      </c>
      <c r="J812" s="141">
        <f t="shared" si="55"/>
        <v>0</v>
      </c>
      <c r="K812" s="142"/>
    </row>
    <row r="813" spans="1:11" s="120" customFormat="1" ht="12.75">
      <c r="A813" s="137" t="s">
        <v>1613</v>
      </c>
      <c r="B813" s="138">
        <v>1021961</v>
      </c>
      <c r="C813" s="138" t="s">
        <v>1614</v>
      </c>
      <c r="D813" s="139">
        <v>96.8</v>
      </c>
      <c r="E813" s="231">
        <v>1131</v>
      </c>
      <c r="F813" s="232">
        <v>134321</v>
      </c>
      <c r="G813" s="141">
        <f t="shared" si="56"/>
        <v>122109.99999999999</v>
      </c>
      <c r="H813" s="140">
        <v>1300</v>
      </c>
      <c r="I813" s="140">
        <f t="shared" si="54"/>
        <v>125840</v>
      </c>
      <c r="J813" s="141">
        <f t="shared" si="55"/>
        <v>140940.80000000002</v>
      </c>
      <c r="K813" s="142">
        <f>J813/G813*100</f>
        <v>115.42117762673003</v>
      </c>
    </row>
    <row r="814" spans="1:11" s="120" customFormat="1" ht="12.75">
      <c r="A814" s="137" t="s">
        <v>1613</v>
      </c>
      <c r="B814" s="138">
        <v>1021965</v>
      </c>
      <c r="C814" s="138" t="s">
        <v>1615</v>
      </c>
      <c r="D814" s="139">
        <v>124.7</v>
      </c>
      <c r="E814" s="231">
        <v>12745</v>
      </c>
      <c r="F814" s="232">
        <v>2140438</v>
      </c>
      <c r="G814" s="141">
        <f t="shared" si="56"/>
        <v>1945852.727272727</v>
      </c>
      <c r="H814" s="140">
        <v>16000</v>
      </c>
      <c r="I814" s="140">
        <f t="shared" si="54"/>
        <v>1995200</v>
      </c>
      <c r="J814" s="141">
        <f t="shared" si="55"/>
        <v>2234624</v>
      </c>
      <c r="K814" s="142">
        <f>J814/G814*100</f>
        <v>114.84034576100781</v>
      </c>
    </row>
    <row r="815" spans="1:11" s="120" customFormat="1" ht="12.75">
      <c r="A815" s="137" t="s">
        <v>1613</v>
      </c>
      <c r="B815" s="138">
        <v>3021001</v>
      </c>
      <c r="C815" s="138" t="s">
        <v>1616</v>
      </c>
      <c r="D815" s="139">
        <v>121.7</v>
      </c>
      <c r="E815" s="231">
        <v>6285</v>
      </c>
      <c r="F815" s="232">
        <v>928257</v>
      </c>
      <c r="G815" s="141">
        <f t="shared" si="56"/>
        <v>843869.9999999999</v>
      </c>
      <c r="H815" s="140">
        <v>7200</v>
      </c>
      <c r="I815" s="140">
        <f t="shared" si="54"/>
        <v>876240</v>
      </c>
      <c r="J815" s="141">
        <f t="shared" si="55"/>
        <v>981388.8</v>
      </c>
      <c r="K815" s="142">
        <f>J815/G815*100</f>
        <v>116.29620676170502</v>
      </c>
    </row>
    <row r="816" spans="1:11" s="120" customFormat="1" ht="12.75">
      <c r="A816" s="137" t="s">
        <v>1613</v>
      </c>
      <c r="B816" s="138">
        <v>1021007</v>
      </c>
      <c r="C816" s="138" t="s">
        <v>1617</v>
      </c>
      <c r="D816" s="139">
        <v>240.4</v>
      </c>
      <c r="E816" s="231">
        <v>6672</v>
      </c>
      <c r="F816" s="232">
        <v>1917072</v>
      </c>
      <c r="G816" s="141">
        <f t="shared" si="56"/>
        <v>1742792.727272727</v>
      </c>
      <c r="H816" s="140">
        <v>8500</v>
      </c>
      <c r="I816" s="140">
        <f t="shared" si="54"/>
        <v>2043400</v>
      </c>
      <c r="J816" s="141">
        <f t="shared" si="55"/>
        <v>2288608</v>
      </c>
      <c r="K816" s="142">
        <f>J816/G816*100</f>
        <v>131.31842726825076</v>
      </c>
    </row>
    <row r="817" spans="1:11" s="120" customFormat="1" ht="12.75">
      <c r="A817" s="137" t="s">
        <v>1613</v>
      </c>
      <c r="B817" s="138">
        <v>1021008</v>
      </c>
      <c r="C817" s="138" t="s">
        <v>1618</v>
      </c>
      <c r="D817" s="139">
        <v>107.6</v>
      </c>
      <c r="E817" s="231">
        <v>1197</v>
      </c>
      <c r="F817" s="232">
        <v>174456</v>
      </c>
      <c r="G817" s="141">
        <f t="shared" si="56"/>
        <v>158596.36363636362</v>
      </c>
      <c r="H817" s="140">
        <v>2000</v>
      </c>
      <c r="I817" s="140">
        <f t="shared" si="54"/>
        <v>215200</v>
      </c>
      <c r="J817" s="141">
        <f t="shared" si="55"/>
        <v>241024.00000000003</v>
      </c>
      <c r="K817" s="142">
        <f>J817/G817*100</f>
        <v>151.97321960838266</v>
      </c>
    </row>
    <row r="818" spans="1:11" s="120" customFormat="1" ht="12.75">
      <c r="A818" s="137" t="s">
        <v>1613</v>
      </c>
      <c r="B818" s="138">
        <v>3021147</v>
      </c>
      <c r="C818" s="138" t="s">
        <v>1619</v>
      </c>
      <c r="D818" s="139">
        <v>123.8</v>
      </c>
      <c r="E818" s="140"/>
      <c r="F818" s="141"/>
      <c r="G818" s="141">
        <f t="shared" si="56"/>
        <v>0</v>
      </c>
      <c r="H818" s="140"/>
      <c r="I818" s="140">
        <f t="shared" si="54"/>
        <v>0</v>
      </c>
      <c r="J818" s="141">
        <f t="shared" si="55"/>
        <v>0</v>
      </c>
      <c r="K818" s="142"/>
    </row>
    <row r="819" spans="1:11" s="120" customFormat="1" ht="12.75">
      <c r="A819" s="137" t="s">
        <v>1613</v>
      </c>
      <c r="B819" s="138">
        <v>3021146</v>
      </c>
      <c r="C819" s="138" t="s">
        <v>1620</v>
      </c>
      <c r="D819" s="139">
        <v>123.8</v>
      </c>
      <c r="E819" s="231">
        <v>7861</v>
      </c>
      <c r="F819" s="232">
        <v>1178541</v>
      </c>
      <c r="G819" s="141">
        <f t="shared" si="56"/>
        <v>1071400.909090909</v>
      </c>
      <c r="H819" s="140">
        <v>9000</v>
      </c>
      <c r="I819" s="140">
        <f t="shared" si="54"/>
        <v>1114200</v>
      </c>
      <c r="J819" s="141">
        <f t="shared" si="55"/>
        <v>1247904.0000000002</v>
      </c>
      <c r="K819" s="142">
        <f>J819/G819*100</f>
        <v>116.47404714812642</v>
      </c>
    </row>
    <row r="820" spans="1:11" s="120" customFormat="1" ht="12.75">
      <c r="A820" s="137" t="s">
        <v>1613</v>
      </c>
      <c r="B820" s="138">
        <v>1021145</v>
      </c>
      <c r="C820" s="138" t="s">
        <v>1621</v>
      </c>
      <c r="D820" s="139">
        <v>96.8</v>
      </c>
      <c r="E820" s="231">
        <v>386</v>
      </c>
      <c r="F820" s="232">
        <v>45328</v>
      </c>
      <c r="G820" s="141">
        <f t="shared" si="56"/>
        <v>41207.27272727272</v>
      </c>
      <c r="H820" s="140">
        <v>500</v>
      </c>
      <c r="I820" s="140">
        <f t="shared" si="54"/>
        <v>48400</v>
      </c>
      <c r="J820" s="141">
        <f t="shared" si="55"/>
        <v>54208.00000000001</v>
      </c>
      <c r="K820" s="142">
        <f>J820/G820*100</f>
        <v>131.54959406989062</v>
      </c>
    </row>
    <row r="821" spans="1:11" s="120" customFormat="1" ht="12.75">
      <c r="A821" s="137" t="s">
        <v>1613</v>
      </c>
      <c r="B821" s="138">
        <v>1021148</v>
      </c>
      <c r="C821" s="138" t="s">
        <v>1622</v>
      </c>
      <c r="D821" s="139">
        <v>124.7</v>
      </c>
      <c r="E821" s="231">
        <v>12692</v>
      </c>
      <c r="F821" s="232">
        <v>2111725</v>
      </c>
      <c r="G821" s="141">
        <f t="shared" si="56"/>
        <v>1919749.9999999998</v>
      </c>
      <c r="H821" s="140">
        <v>16000</v>
      </c>
      <c r="I821" s="140">
        <f t="shared" si="54"/>
        <v>1995200</v>
      </c>
      <c r="J821" s="141">
        <f t="shared" si="55"/>
        <v>2234624</v>
      </c>
      <c r="K821" s="142">
        <f>J821/G821*100</f>
        <v>116.40182315405654</v>
      </c>
    </row>
    <row r="822" spans="1:11" s="120" customFormat="1" ht="12.75">
      <c r="A822" s="137"/>
      <c r="B822" s="138"/>
      <c r="C822" s="138"/>
      <c r="D822" s="139"/>
      <c r="E822" s="140"/>
      <c r="F822" s="140"/>
      <c r="G822" s="141">
        <f t="shared" si="56"/>
        <v>0</v>
      </c>
      <c r="H822" s="140"/>
      <c r="I822" s="140">
        <f t="shared" si="54"/>
        <v>0</v>
      </c>
      <c r="J822" s="141">
        <f t="shared" si="55"/>
        <v>0</v>
      </c>
      <c r="K822" s="142"/>
    </row>
    <row r="823" spans="1:11" s="120" customFormat="1" ht="12.75">
      <c r="A823" s="137" t="s">
        <v>1623</v>
      </c>
      <c r="B823" s="138">
        <v>3020185</v>
      </c>
      <c r="C823" s="138" t="s">
        <v>1624</v>
      </c>
      <c r="D823" s="139">
        <v>263.9</v>
      </c>
      <c r="E823" s="140"/>
      <c r="F823" s="140"/>
      <c r="G823" s="141">
        <f t="shared" si="56"/>
        <v>0</v>
      </c>
      <c r="H823" s="140">
        <v>400</v>
      </c>
      <c r="I823" s="140">
        <f t="shared" si="54"/>
        <v>105559.99999999999</v>
      </c>
      <c r="J823" s="141">
        <f t="shared" si="55"/>
        <v>118227.2</v>
      </c>
      <c r="K823" s="142"/>
    </row>
    <row r="824" spans="1:11" s="120" customFormat="1" ht="12.75">
      <c r="A824" s="137" t="s">
        <v>1623</v>
      </c>
      <c r="B824" s="138">
        <v>1020184</v>
      </c>
      <c r="C824" s="138" t="s">
        <v>1625</v>
      </c>
      <c r="D824" s="139">
        <v>394</v>
      </c>
      <c r="E824" s="231">
        <v>1533</v>
      </c>
      <c r="F824" s="232">
        <v>741981</v>
      </c>
      <c r="G824" s="141">
        <f t="shared" si="56"/>
        <v>674528.1818181818</v>
      </c>
      <c r="H824" s="140">
        <v>2500</v>
      </c>
      <c r="I824" s="140">
        <f t="shared" si="54"/>
        <v>985000</v>
      </c>
      <c r="J824" s="141">
        <f t="shared" si="55"/>
        <v>1103200</v>
      </c>
      <c r="K824" s="142">
        <f>J824/G824*100</f>
        <v>163.55135778409422</v>
      </c>
    </row>
    <row r="825" spans="1:11" s="120" customFormat="1" ht="12.75">
      <c r="A825" s="137" t="s">
        <v>1623</v>
      </c>
      <c r="B825" s="138">
        <v>1020183</v>
      </c>
      <c r="C825" s="138" t="s">
        <v>1626</v>
      </c>
      <c r="D825" s="139">
        <v>163</v>
      </c>
      <c r="E825" s="231">
        <v>1158</v>
      </c>
      <c r="F825" s="232">
        <v>231691</v>
      </c>
      <c r="G825" s="141">
        <f t="shared" si="56"/>
        <v>210628.1818181818</v>
      </c>
      <c r="H825" s="140">
        <v>1400</v>
      </c>
      <c r="I825" s="140">
        <f t="shared" si="54"/>
        <v>228200</v>
      </c>
      <c r="J825" s="141">
        <f t="shared" si="55"/>
        <v>255584.00000000003</v>
      </c>
      <c r="K825" s="142">
        <f>J825/G825*100</f>
        <v>121.34368620274421</v>
      </c>
    </row>
    <row r="826" spans="1:11" s="120" customFormat="1" ht="12.75">
      <c r="A826" s="137"/>
      <c r="B826" s="138"/>
      <c r="C826" s="138"/>
      <c r="D826" s="139"/>
      <c r="E826" s="140"/>
      <c r="F826" s="140"/>
      <c r="G826" s="141">
        <f t="shared" si="56"/>
        <v>0</v>
      </c>
      <c r="H826" s="140"/>
      <c r="I826" s="140">
        <f t="shared" si="54"/>
        <v>0</v>
      </c>
      <c r="J826" s="141">
        <f t="shared" si="55"/>
        <v>0</v>
      </c>
      <c r="K826" s="142"/>
    </row>
    <row r="827" spans="1:11" s="120" customFormat="1" ht="12.75">
      <c r="A827" s="137" t="s">
        <v>1627</v>
      </c>
      <c r="B827" s="138">
        <v>1021560</v>
      </c>
      <c r="C827" s="138" t="s">
        <v>1628</v>
      </c>
      <c r="D827" s="139">
        <v>545.1</v>
      </c>
      <c r="E827" s="231">
        <v>25</v>
      </c>
      <c r="F827" s="232">
        <v>18168</v>
      </c>
      <c r="G827" s="141">
        <f t="shared" si="56"/>
        <v>16516.363636363636</v>
      </c>
      <c r="H827" s="140">
        <v>100</v>
      </c>
      <c r="I827" s="140">
        <f t="shared" si="54"/>
        <v>54510</v>
      </c>
      <c r="J827" s="141">
        <f t="shared" si="55"/>
        <v>61051.200000000004</v>
      </c>
      <c r="K827" s="142">
        <f>J827/G827*100</f>
        <v>369.6406869220608</v>
      </c>
    </row>
    <row r="828" spans="1:11" s="120" customFormat="1" ht="12.75">
      <c r="A828" s="137" t="s">
        <v>1627</v>
      </c>
      <c r="B828" s="138">
        <v>1021567</v>
      </c>
      <c r="C828" s="138" t="s">
        <v>1629</v>
      </c>
      <c r="D828" s="139">
        <v>262.3</v>
      </c>
      <c r="E828" s="231">
        <v>1273</v>
      </c>
      <c r="F828" s="232">
        <v>709459</v>
      </c>
      <c r="G828" s="141">
        <f t="shared" si="56"/>
        <v>644962.7272727272</v>
      </c>
      <c r="H828" s="140">
        <v>2000</v>
      </c>
      <c r="I828" s="140">
        <f t="shared" si="54"/>
        <v>524600</v>
      </c>
      <c r="J828" s="141">
        <f t="shared" si="55"/>
        <v>587552</v>
      </c>
      <c r="K828" s="142">
        <f>J828/G828*100</f>
        <v>91.09859766385374</v>
      </c>
    </row>
    <row r="829" spans="1:11" s="120" customFormat="1" ht="12.75">
      <c r="A829" s="137" t="s">
        <v>1627</v>
      </c>
      <c r="B829" s="138">
        <v>1021566</v>
      </c>
      <c r="C829" s="138" t="s">
        <v>1630</v>
      </c>
      <c r="D829" s="139">
        <v>363.4</v>
      </c>
      <c r="E829" s="231">
        <v>34</v>
      </c>
      <c r="F829" s="232">
        <v>16891</v>
      </c>
      <c r="G829" s="141">
        <f t="shared" si="56"/>
        <v>15355.454545454544</v>
      </c>
      <c r="H829" s="140">
        <v>100</v>
      </c>
      <c r="I829" s="140">
        <f t="shared" si="54"/>
        <v>36340</v>
      </c>
      <c r="J829" s="141">
        <f t="shared" si="55"/>
        <v>40700.8</v>
      </c>
      <c r="K829" s="142">
        <f>J829/G829*100</f>
        <v>265.05760464152513</v>
      </c>
    </row>
    <row r="830" spans="1:11" s="120" customFormat="1" ht="12.75">
      <c r="A830" s="137" t="s">
        <v>1627</v>
      </c>
      <c r="B830" s="138">
        <v>3021568</v>
      </c>
      <c r="C830" s="138" t="s">
        <v>1631</v>
      </c>
      <c r="D830" s="139">
        <v>298.9</v>
      </c>
      <c r="E830" s="231">
        <v>870</v>
      </c>
      <c r="F830" s="232">
        <v>351640</v>
      </c>
      <c r="G830" s="141">
        <f t="shared" si="56"/>
        <v>319672.72727272724</v>
      </c>
      <c r="H830" s="140">
        <v>1400</v>
      </c>
      <c r="I830" s="140">
        <f t="shared" si="54"/>
        <v>418459.99999999994</v>
      </c>
      <c r="J830" s="141">
        <f t="shared" si="55"/>
        <v>468675.19999999995</v>
      </c>
      <c r="K830" s="142">
        <f>J830/G830*100</f>
        <v>146.6109430098965</v>
      </c>
    </row>
    <row r="831" spans="1:11" s="120" customFormat="1" ht="12.75">
      <c r="A831" s="137" t="s">
        <v>1627</v>
      </c>
      <c r="B831" s="138">
        <v>3021637</v>
      </c>
      <c r="C831" s="138" t="s">
        <v>1632</v>
      </c>
      <c r="D831" s="139">
        <v>298.9</v>
      </c>
      <c r="E831" s="140"/>
      <c r="F831" s="141"/>
      <c r="G831" s="141">
        <f t="shared" si="56"/>
        <v>0</v>
      </c>
      <c r="H831" s="140">
        <v>50</v>
      </c>
      <c r="I831" s="140">
        <f t="shared" si="54"/>
        <v>14944.999999999998</v>
      </c>
      <c r="J831" s="141">
        <f t="shared" si="55"/>
        <v>16738.399999999998</v>
      </c>
      <c r="K831" s="142"/>
    </row>
    <row r="832" spans="1:11" s="120" customFormat="1" ht="12.75">
      <c r="A832" s="137" t="s">
        <v>1627</v>
      </c>
      <c r="B832" s="138">
        <v>1021632</v>
      </c>
      <c r="C832" s="138" t="s">
        <v>1633</v>
      </c>
      <c r="D832" s="139">
        <v>408</v>
      </c>
      <c r="E832" s="231">
        <v>1711</v>
      </c>
      <c r="F832" s="232">
        <v>1356810</v>
      </c>
      <c r="G832" s="141">
        <f t="shared" si="56"/>
        <v>1233463.6363636362</v>
      </c>
      <c r="H832" s="140">
        <v>2000</v>
      </c>
      <c r="I832" s="140">
        <f t="shared" si="54"/>
        <v>816000</v>
      </c>
      <c r="J832" s="141">
        <f t="shared" si="55"/>
        <v>913920.0000000001</v>
      </c>
      <c r="K832" s="142">
        <f>J832/G832*100</f>
        <v>74.09379353041327</v>
      </c>
    </row>
    <row r="833" spans="1:11" s="120" customFormat="1" ht="12.75">
      <c r="A833" s="137" t="s">
        <v>1627</v>
      </c>
      <c r="B833" s="138">
        <v>1021561</v>
      </c>
      <c r="C833" s="138" t="s">
        <v>1634</v>
      </c>
      <c r="D833" s="139">
        <v>508.8</v>
      </c>
      <c r="E833" s="140"/>
      <c r="F833" s="141"/>
      <c r="G833" s="141">
        <f t="shared" si="56"/>
        <v>0</v>
      </c>
      <c r="H833" s="140">
        <v>30</v>
      </c>
      <c r="I833" s="140">
        <f t="shared" si="54"/>
        <v>15264</v>
      </c>
      <c r="J833" s="141">
        <f t="shared" si="55"/>
        <v>17095.68</v>
      </c>
      <c r="K833" s="142"/>
    </row>
    <row r="834" spans="1:11" s="120" customFormat="1" ht="12.75">
      <c r="A834" s="137" t="s">
        <v>1627</v>
      </c>
      <c r="B834" s="138">
        <v>1021562</v>
      </c>
      <c r="C834" s="138" t="s">
        <v>1635</v>
      </c>
      <c r="D834" s="139">
        <v>367.2</v>
      </c>
      <c r="E834" s="140"/>
      <c r="F834" s="141"/>
      <c r="G834" s="141">
        <f t="shared" si="56"/>
        <v>0</v>
      </c>
      <c r="H834" s="140">
        <v>100</v>
      </c>
      <c r="I834" s="140">
        <f t="shared" si="54"/>
        <v>36720</v>
      </c>
      <c r="J834" s="141">
        <f t="shared" si="55"/>
        <v>41126.4</v>
      </c>
      <c r="K834" s="142"/>
    </row>
    <row r="835" spans="1:11" s="120" customFormat="1" ht="12.75">
      <c r="A835" s="137" t="s">
        <v>1627</v>
      </c>
      <c r="B835" s="138">
        <v>1021600</v>
      </c>
      <c r="C835" s="138" t="s">
        <v>1636</v>
      </c>
      <c r="D835" s="139">
        <v>435.7</v>
      </c>
      <c r="E835" s="231">
        <v>618</v>
      </c>
      <c r="F835" s="232">
        <v>329759</v>
      </c>
      <c r="G835" s="141">
        <f t="shared" si="56"/>
        <v>299780.90909090906</v>
      </c>
      <c r="H835" s="140">
        <v>650</v>
      </c>
      <c r="I835" s="140">
        <f t="shared" si="54"/>
        <v>283205</v>
      </c>
      <c r="J835" s="141">
        <f t="shared" si="55"/>
        <v>317189.60000000003</v>
      </c>
      <c r="K835" s="142">
        <f aca="true" t="shared" si="57" ref="K835:K841">J835/G835*100</f>
        <v>105.80713794013205</v>
      </c>
    </row>
    <row r="836" spans="1:11" s="120" customFormat="1" ht="12.75">
      <c r="A836" s="137" t="s">
        <v>1627</v>
      </c>
      <c r="B836" s="138">
        <v>1021601</v>
      </c>
      <c r="C836" s="138" t="s">
        <v>1637</v>
      </c>
      <c r="D836" s="139">
        <v>726.8</v>
      </c>
      <c r="E836" s="231">
        <v>1893</v>
      </c>
      <c r="F836" s="232">
        <v>1886015</v>
      </c>
      <c r="G836" s="141">
        <f t="shared" si="56"/>
        <v>1714559.0909090908</v>
      </c>
      <c r="H836" s="140">
        <v>2200</v>
      </c>
      <c r="I836" s="140">
        <f t="shared" si="54"/>
        <v>1598960</v>
      </c>
      <c r="J836" s="141">
        <f t="shared" si="55"/>
        <v>1790835.2000000002</v>
      </c>
      <c r="K836" s="142">
        <f t="shared" si="57"/>
        <v>104.44873025930337</v>
      </c>
    </row>
    <row r="837" spans="1:11" s="120" customFormat="1" ht="12.75">
      <c r="A837" s="137" t="s">
        <v>1627</v>
      </c>
      <c r="B837" s="138">
        <v>3021609</v>
      </c>
      <c r="C837" s="138" t="s">
        <v>1638</v>
      </c>
      <c r="D837" s="139">
        <v>597.8</v>
      </c>
      <c r="E837" s="231">
        <v>799</v>
      </c>
      <c r="F837" s="232">
        <v>653814</v>
      </c>
      <c r="G837" s="141">
        <f t="shared" si="56"/>
        <v>594376.3636363635</v>
      </c>
      <c r="H837" s="140">
        <v>1300</v>
      </c>
      <c r="I837" s="140">
        <f t="shared" si="54"/>
        <v>777139.9999999999</v>
      </c>
      <c r="J837" s="141">
        <f t="shared" si="55"/>
        <v>870396.7999999999</v>
      </c>
      <c r="K837" s="142">
        <f t="shared" si="57"/>
        <v>146.43866298366203</v>
      </c>
    </row>
    <row r="838" spans="1:11" s="120" customFormat="1" ht="12.75">
      <c r="A838" s="137" t="s">
        <v>1627</v>
      </c>
      <c r="B838" s="138">
        <v>3021608</v>
      </c>
      <c r="C838" s="138" t="s">
        <v>1639</v>
      </c>
      <c r="D838" s="139">
        <v>298.9</v>
      </c>
      <c r="E838" s="231">
        <v>954</v>
      </c>
      <c r="F838" s="232">
        <v>375252</v>
      </c>
      <c r="G838" s="141">
        <f t="shared" si="56"/>
        <v>341138.18181818177</v>
      </c>
      <c r="H838" s="140">
        <v>1200</v>
      </c>
      <c r="I838" s="140">
        <f t="shared" si="54"/>
        <v>358680</v>
      </c>
      <c r="J838" s="141">
        <f t="shared" si="55"/>
        <v>401721.60000000003</v>
      </c>
      <c r="K838" s="142">
        <f t="shared" si="57"/>
        <v>117.75920181637942</v>
      </c>
    </row>
    <row r="839" spans="1:11" s="120" customFormat="1" ht="12.75">
      <c r="A839" s="137" t="s">
        <v>1627</v>
      </c>
      <c r="B839" s="138">
        <v>1021607</v>
      </c>
      <c r="C839" s="138" t="s">
        <v>1640</v>
      </c>
      <c r="D839" s="139">
        <v>367.2</v>
      </c>
      <c r="E839" s="231">
        <v>5562</v>
      </c>
      <c r="F839" s="232">
        <v>4278988</v>
      </c>
      <c r="G839" s="141">
        <f t="shared" si="56"/>
        <v>3889989.090909091</v>
      </c>
      <c r="H839" s="140">
        <v>6300</v>
      </c>
      <c r="I839" s="140">
        <f t="shared" si="54"/>
        <v>2313360</v>
      </c>
      <c r="J839" s="141">
        <f t="shared" si="55"/>
        <v>2590963.2</v>
      </c>
      <c r="K839" s="142">
        <f t="shared" si="57"/>
        <v>66.60592457842837</v>
      </c>
    </row>
    <row r="840" spans="1:11" s="120" customFormat="1" ht="12.75">
      <c r="A840" s="137" t="s">
        <v>1627</v>
      </c>
      <c r="B840" s="138">
        <v>3021602</v>
      </c>
      <c r="C840" s="138" t="s">
        <v>1641</v>
      </c>
      <c r="D840" s="139">
        <v>269.9</v>
      </c>
      <c r="E840" s="231">
        <v>918</v>
      </c>
      <c r="F840" s="232">
        <v>302025</v>
      </c>
      <c r="G840" s="141">
        <f t="shared" si="56"/>
        <v>274568.1818181818</v>
      </c>
      <c r="H840" s="140">
        <v>1000</v>
      </c>
      <c r="I840" s="140">
        <f t="shared" si="54"/>
        <v>269900</v>
      </c>
      <c r="J840" s="141">
        <f t="shared" si="55"/>
        <v>302288</v>
      </c>
      <c r="K840" s="142">
        <f t="shared" si="57"/>
        <v>110.09578677261815</v>
      </c>
    </row>
    <row r="841" spans="1:11" s="120" customFormat="1" ht="12.75">
      <c r="A841" s="137" t="s">
        <v>1627</v>
      </c>
      <c r="B841" s="138">
        <v>3021606</v>
      </c>
      <c r="C841" s="138" t="s">
        <v>1642</v>
      </c>
      <c r="D841" s="139">
        <v>448.8</v>
      </c>
      <c r="E841" s="231">
        <v>2387</v>
      </c>
      <c r="F841" s="232">
        <v>1308205</v>
      </c>
      <c r="G841" s="141">
        <f t="shared" si="56"/>
        <v>1189277.2727272727</v>
      </c>
      <c r="H841" s="140">
        <v>2400</v>
      </c>
      <c r="I841" s="140">
        <f t="shared" si="54"/>
        <v>1077120</v>
      </c>
      <c r="J841" s="141">
        <f t="shared" si="55"/>
        <v>1206374.4000000001</v>
      </c>
      <c r="K841" s="142">
        <f t="shared" si="57"/>
        <v>101.43760649133738</v>
      </c>
    </row>
    <row r="842" spans="1:11" s="120" customFormat="1" ht="12.75">
      <c r="A842" s="137"/>
      <c r="B842" s="138"/>
      <c r="C842" s="138"/>
      <c r="D842" s="139"/>
      <c r="E842" s="140"/>
      <c r="F842" s="140"/>
      <c r="G842" s="141">
        <f t="shared" si="56"/>
        <v>0</v>
      </c>
      <c r="H842" s="140"/>
      <c r="I842" s="140">
        <f t="shared" si="54"/>
        <v>0</v>
      </c>
      <c r="J842" s="141">
        <f t="shared" si="55"/>
        <v>0</v>
      </c>
      <c r="K842" s="142"/>
    </row>
    <row r="843" spans="1:11" s="120" customFormat="1" ht="12.75">
      <c r="A843" s="137" t="s">
        <v>1643</v>
      </c>
      <c r="B843" s="138">
        <v>3321719</v>
      </c>
      <c r="C843" s="138" t="s">
        <v>1644</v>
      </c>
      <c r="D843" s="139">
        <v>173.2</v>
      </c>
      <c r="E843" s="231">
        <v>885</v>
      </c>
      <c r="F843" s="232">
        <v>188841</v>
      </c>
      <c r="G843" s="141">
        <f t="shared" si="56"/>
        <v>171673.63636363635</v>
      </c>
      <c r="H843" s="140">
        <v>1100</v>
      </c>
      <c r="I843" s="140">
        <f t="shared" si="54"/>
        <v>190520</v>
      </c>
      <c r="J843" s="141">
        <f t="shared" si="55"/>
        <v>213382.40000000002</v>
      </c>
      <c r="K843" s="142">
        <f>J843/G843*100</f>
        <v>124.29538077006583</v>
      </c>
    </row>
    <row r="844" spans="1:11" s="120" customFormat="1" ht="12.75">
      <c r="A844" s="137" t="s">
        <v>1643</v>
      </c>
      <c r="B844" s="138">
        <v>1321710</v>
      </c>
      <c r="C844" s="138" t="s">
        <v>1645</v>
      </c>
      <c r="D844" s="139">
        <v>135.8</v>
      </c>
      <c r="E844" s="231">
        <v>191</v>
      </c>
      <c r="F844" s="232">
        <v>31889</v>
      </c>
      <c r="G844" s="141">
        <f t="shared" si="56"/>
        <v>28989.999999999996</v>
      </c>
      <c r="H844" s="140">
        <v>220</v>
      </c>
      <c r="I844" s="140">
        <f t="shared" si="54"/>
        <v>29876.000000000004</v>
      </c>
      <c r="J844" s="141">
        <f t="shared" si="55"/>
        <v>33461.12000000001</v>
      </c>
      <c r="K844" s="142">
        <f>J844/G844*100</f>
        <v>115.42297343911699</v>
      </c>
    </row>
    <row r="845" spans="1:11" s="120" customFormat="1" ht="12.75">
      <c r="A845" s="137" t="s">
        <v>1643</v>
      </c>
      <c r="B845" s="138">
        <v>1321711</v>
      </c>
      <c r="C845" s="138" t="s">
        <v>1646</v>
      </c>
      <c r="D845" s="139">
        <v>227.9</v>
      </c>
      <c r="E845" s="231">
        <v>6106</v>
      </c>
      <c r="F845" s="232">
        <v>1830400</v>
      </c>
      <c r="G845" s="141">
        <f t="shared" si="56"/>
        <v>1663999.9999999998</v>
      </c>
      <c r="H845" s="140">
        <v>6600</v>
      </c>
      <c r="I845" s="140">
        <f t="shared" si="54"/>
        <v>1504140</v>
      </c>
      <c r="J845" s="141">
        <f t="shared" si="55"/>
        <v>1684636.8</v>
      </c>
      <c r="K845" s="142">
        <f>J845/G845*100</f>
        <v>101.24019230769233</v>
      </c>
    </row>
    <row r="846" spans="1:11" s="120" customFormat="1" ht="12.75">
      <c r="A846" s="137" t="s">
        <v>1643</v>
      </c>
      <c r="B846" s="138">
        <v>1321010</v>
      </c>
      <c r="C846" s="138" t="s">
        <v>1647</v>
      </c>
      <c r="D846" s="139">
        <v>227.9</v>
      </c>
      <c r="E846" s="140"/>
      <c r="F846" s="141"/>
      <c r="G846" s="141">
        <f t="shared" si="56"/>
        <v>0</v>
      </c>
      <c r="H846" s="140">
        <v>500</v>
      </c>
      <c r="I846" s="140">
        <f t="shared" si="54"/>
        <v>113950</v>
      </c>
      <c r="J846" s="141">
        <f t="shared" si="55"/>
        <v>127624.00000000001</v>
      </c>
      <c r="K846" s="142"/>
    </row>
    <row r="847" spans="1:11" s="120" customFormat="1" ht="12.75">
      <c r="A847" s="137" t="s">
        <v>1643</v>
      </c>
      <c r="B847" s="138">
        <v>3321012</v>
      </c>
      <c r="C847" s="138" t="s">
        <v>1648</v>
      </c>
      <c r="D847" s="139">
        <v>155.9</v>
      </c>
      <c r="E847" s="140"/>
      <c r="F847" s="141"/>
      <c r="G847" s="141">
        <f t="shared" si="56"/>
        <v>0</v>
      </c>
      <c r="H847" s="140">
        <v>200</v>
      </c>
      <c r="I847" s="140">
        <f aca="true" t="shared" si="58" ref="I847:I910">D847*H847</f>
        <v>31180</v>
      </c>
      <c r="J847" s="141">
        <f t="shared" si="55"/>
        <v>34921.600000000006</v>
      </c>
      <c r="K847" s="142"/>
    </row>
    <row r="848" spans="1:11" s="120" customFormat="1" ht="12.75">
      <c r="A848" s="137" t="s">
        <v>1643</v>
      </c>
      <c r="B848" s="138">
        <v>3321875</v>
      </c>
      <c r="C848" s="138" t="s">
        <v>1649</v>
      </c>
      <c r="D848" s="139">
        <v>155.9</v>
      </c>
      <c r="E848" s="231">
        <v>5598</v>
      </c>
      <c r="F848" s="232">
        <v>1165370</v>
      </c>
      <c r="G848" s="141">
        <f t="shared" si="56"/>
        <v>1059427.2727272727</v>
      </c>
      <c r="H848" s="140">
        <v>6200</v>
      </c>
      <c r="I848" s="140">
        <f t="shared" si="58"/>
        <v>966580</v>
      </c>
      <c r="J848" s="141">
        <f aca="true" t="shared" si="59" ref="J848:J911">I848*1.12</f>
        <v>1082569.6</v>
      </c>
      <c r="K848" s="142">
        <f>J848/G848*100</f>
        <v>102.18441868247854</v>
      </c>
    </row>
    <row r="849" spans="1:11" s="120" customFormat="1" ht="12.75">
      <c r="A849" s="137" t="s">
        <v>1643</v>
      </c>
      <c r="B849" s="138">
        <v>1321870</v>
      </c>
      <c r="C849" s="138" t="s">
        <v>94</v>
      </c>
      <c r="D849" s="139">
        <v>135.8</v>
      </c>
      <c r="E849" s="231">
        <v>1186</v>
      </c>
      <c r="F849" s="232">
        <v>194506</v>
      </c>
      <c r="G849" s="141">
        <f t="shared" si="56"/>
        <v>176823.63636363635</v>
      </c>
      <c r="H849" s="140">
        <v>1400</v>
      </c>
      <c r="I849" s="140">
        <f t="shared" si="58"/>
        <v>190120.00000000003</v>
      </c>
      <c r="J849" s="141">
        <f t="shared" si="59"/>
        <v>212934.40000000005</v>
      </c>
      <c r="K849" s="142">
        <f>J849/G849*100</f>
        <v>120.42190986396311</v>
      </c>
    </row>
    <row r="850" spans="1:11" s="120" customFormat="1" ht="12.75">
      <c r="A850" s="137" t="s">
        <v>1643</v>
      </c>
      <c r="B850" s="138">
        <v>1321872</v>
      </c>
      <c r="C850" s="138" t="s">
        <v>95</v>
      </c>
      <c r="D850" s="139">
        <v>227.9</v>
      </c>
      <c r="E850" s="231">
        <v>23194</v>
      </c>
      <c r="F850" s="232">
        <v>6834162</v>
      </c>
      <c r="G850" s="141">
        <f t="shared" si="56"/>
        <v>6212874.545454545</v>
      </c>
      <c r="H850" s="140">
        <v>26000</v>
      </c>
      <c r="I850" s="140">
        <f t="shared" si="58"/>
        <v>5925400</v>
      </c>
      <c r="J850" s="141">
        <f t="shared" si="59"/>
        <v>6636448.000000001</v>
      </c>
      <c r="K850" s="142">
        <f>J850/G850*100</f>
        <v>106.81767274466134</v>
      </c>
    </row>
    <row r="851" spans="1:11" s="120" customFormat="1" ht="12.75">
      <c r="A851" s="137"/>
      <c r="B851" s="138"/>
      <c r="C851" s="138"/>
      <c r="D851" s="139"/>
      <c r="E851" s="140"/>
      <c r="F851" s="140"/>
      <c r="G851" s="141">
        <f t="shared" si="56"/>
        <v>0</v>
      </c>
      <c r="H851" s="140"/>
      <c r="I851" s="140">
        <f t="shared" si="58"/>
        <v>0</v>
      </c>
      <c r="J851" s="141">
        <f t="shared" si="59"/>
        <v>0</v>
      </c>
      <c r="K851" s="142"/>
    </row>
    <row r="852" spans="1:11" s="120" customFormat="1" ht="12.75">
      <c r="A852" s="137" t="s">
        <v>1650</v>
      </c>
      <c r="B852" s="138">
        <v>1321977</v>
      </c>
      <c r="C852" s="138" t="s">
        <v>1651</v>
      </c>
      <c r="D852" s="139">
        <v>515</v>
      </c>
      <c r="E852" s="231">
        <v>20</v>
      </c>
      <c r="F852" s="232">
        <v>12690</v>
      </c>
      <c r="G852" s="141">
        <f aca="true" t="shared" si="60" ref="G852:G915">F852/1.1</f>
        <v>11536.363636363636</v>
      </c>
      <c r="H852" s="140">
        <v>40</v>
      </c>
      <c r="I852" s="140">
        <f t="shared" si="58"/>
        <v>20600</v>
      </c>
      <c r="J852" s="141">
        <f t="shared" si="59"/>
        <v>23072.000000000004</v>
      </c>
      <c r="K852" s="142">
        <f>J852/G852*100</f>
        <v>199.9936958234831</v>
      </c>
    </row>
    <row r="853" spans="1:11" s="120" customFormat="1" ht="12.75">
      <c r="A853" s="137" t="s">
        <v>1650</v>
      </c>
      <c r="B853" s="138">
        <v>3321644</v>
      </c>
      <c r="C853" s="138" t="s">
        <v>1652</v>
      </c>
      <c r="D853" s="139">
        <v>347.3</v>
      </c>
      <c r="E853" s="231">
        <v>1</v>
      </c>
      <c r="F853" s="232">
        <v>428</v>
      </c>
      <c r="G853" s="141">
        <f t="shared" si="60"/>
        <v>389.09090909090907</v>
      </c>
      <c r="H853" s="140">
        <v>5</v>
      </c>
      <c r="I853" s="140">
        <f t="shared" si="58"/>
        <v>1736.5</v>
      </c>
      <c r="J853" s="141">
        <f t="shared" si="59"/>
        <v>1944.88</v>
      </c>
      <c r="K853" s="142">
        <f>J853/G853*100</f>
        <v>499.85233644859824</v>
      </c>
    </row>
    <row r="854" spans="1:11" s="120" customFormat="1" ht="12.75">
      <c r="A854" s="137"/>
      <c r="B854" s="138"/>
      <c r="C854" s="138"/>
      <c r="D854" s="139"/>
      <c r="E854" s="140"/>
      <c r="F854" s="141"/>
      <c r="G854" s="141">
        <f t="shared" si="60"/>
        <v>0</v>
      </c>
      <c r="H854" s="140"/>
      <c r="I854" s="140">
        <f t="shared" si="58"/>
        <v>0</v>
      </c>
      <c r="J854" s="141">
        <f t="shared" si="59"/>
        <v>0</v>
      </c>
      <c r="K854" s="142"/>
    </row>
    <row r="855" spans="1:11" s="120" customFormat="1" ht="12.75">
      <c r="A855" s="137" t="s">
        <v>1653</v>
      </c>
      <c r="B855" s="138">
        <v>3321951</v>
      </c>
      <c r="C855" s="138" t="s">
        <v>1654</v>
      </c>
      <c r="D855" s="139">
        <v>780.6</v>
      </c>
      <c r="E855" s="231">
        <v>609</v>
      </c>
      <c r="F855" s="232">
        <v>583884</v>
      </c>
      <c r="G855" s="141">
        <f t="shared" si="60"/>
        <v>530803.6363636364</v>
      </c>
      <c r="H855" s="140">
        <v>900</v>
      </c>
      <c r="I855" s="140">
        <f t="shared" si="58"/>
        <v>702540</v>
      </c>
      <c r="J855" s="141">
        <f t="shared" si="59"/>
        <v>786844.8</v>
      </c>
      <c r="K855" s="142">
        <f>J855/G855*100</f>
        <v>148.236512731981</v>
      </c>
    </row>
    <row r="856" spans="1:11" s="120" customFormat="1" ht="12.75">
      <c r="A856" s="137" t="s">
        <v>1653</v>
      </c>
      <c r="B856" s="138">
        <v>1321950</v>
      </c>
      <c r="C856" s="138" t="s">
        <v>1655</v>
      </c>
      <c r="D856" s="139">
        <v>1301</v>
      </c>
      <c r="E856" s="231">
        <v>43</v>
      </c>
      <c r="F856" s="232">
        <v>68854</v>
      </c>
      <c r="G856" s="141">
        <f t="shared" si="60"/>
        <v>62594.54545454545</v>
      </c>
      <c r="H856" s="140">
        <v>70</v>
      </c>
      <c r="I856" s="140">
        <f t="shared" si="58"/>
        <v>91070</v>
      </c>
      <c r="J856" s="141">
        <f t="shared" si="59"/>
        <v>101998.40000000001</v>
      </c>
      <c r="K856" s="142">
        <f>J856/G856*100</f>
        <v>162.95093966944552</v>
      </c>
    </row>
    <row r="857" spans="1:11" s="120" customFormat="1" ht="12.75">
      <c r="A857" s="137"/>
      <c r="B857" s="138"/>
      <c r="C857" s="138"/>
      <c r="D857" s="139"/>
      <c r="E857" s="140"/>
      <c r="F857" s="140"/>
      <c r="G857" s="141">
        <f t="shared" si="60"/>
        <v>0</v>
      </c>
      <c r="H857" s="140"/>
      <c r="I857" s="140">
        <f t="shared" si="58"/>
        <v>0</v>
      </c>
      <c r="J857" s="141">
        <f t="shared" si="59"/>
        <v>0</v>
      </c>
      <c r="K857" s="142"/>
    </row>
    <row r="858" spans="1:11" s="120" customFormat="1" ht="12.75">
      <c r="A858" s="137" t="s">
        <v>1656</v>
      </c>
      <c r="B858" s="138">
        <v>3321623</v>
      </c>
      <c r="C858" s="138" t="s">
        <v>1657</v>
      </c>
      <c r="D858" s="139">
        <v>491.5</v>
      </c>
      <c r="E858" s="231">
        <v>1457</v>
      </c>
      <c r="F858" s="232">
        <v>962843</v>
      </c>
      <c r="G858" s="141">
        <f t="shared" si="60"/>
        <v>875311.8181818181</v>
      </c>
      <c r="H858" s="140">
        <v>1600</v>
      </c>
      <c r="I858" s="140">
        <f t="shared" si="58"/>
        <v>786400</v>
      </c>
      <c r="J858" s="141">
        <f t="shared" si="59"/>
        <v>880768.0000000001</v>
      </c>
      <c r="K858" s="142">
        <f>J858/G858*100</f>
        <v>100.62334150011998</v>
      </c>
    </row>
    <row r="859" spans="1:11" s="120" customFormat="1" ht="12.75">
      <c r="A859" s="137" t="s">
        <v>1656</v>
      </c>
      <c r="B859" s="138">
        <v>3321621</v>
      </c>
      <c r="C859" s="138" t="s">
        <v>1658</v>
      </c>
      <c r="D859" s="139">
        <v>761.4</v>
      </c>
      <c r="E859" s="231">
        <v>1793</v>
      </c>
      <c r="F859" s="232">
        <v>1968068</v>
      </c>
      <c r="G859" s="141">
        <f t="shared" si="60"/>
        <v>1789152.727272727</v>
      </c>
      <c r="H859" s="140">
        <v>1900</v>
      </c>
      <c r="I859" s="140">
        <f t="shared" si="58"/>
        <v>1446660</v>
      </c>
      <c r="J859" s="141">
        <f t="shared" si="59"/>
        <v>1620259.2000000002</v>
      </c>
      <c r="K859" s="142">
        <f>J859/G859*100</f>
        <v>90.56013918218275</v>
      </c>
    </row>
    <row r="860" spans="1:12" s="124" customFormat="1" ht="15">
      <c r="A860" s="137" t="s">
        <v>1656</v>
      </c>
      <c r="B860" s="138">
        <v>1321620</v>
      </c>
      <c r="C860" s="138" t="s">
        <v>1659</v>
      </c>
      <c r="D860" s="139">
        <v>1017.9</v>
      </c>
      <c r="E860" s="231">
        <v>1132</v>
      </c>
      <c r="F860" s="232">
        <v>1636120</v>
      </c>
      <c r="G860" s="141">
        <f t="shared" si="60"/>
        <v>1487381.8181818181</v>
      </c>
      <c r="H860" s="140">
        <v>1300</v>
      </c>
      <c r="I860" s="140">
        <f t="shared" si="58"/>
        <v>1323270</v>
      </c>
      <c r="J860" s="141">
        <f t="shared" si="59"/>
        <v>1482062.4000000001</v>
      </c>
      <c r="K860" s="142">
        <f>J860/G860*100</f>
        <v>99.64236364080875</v>
      </c>
      <c r="L860" s="120"/>
    </row>
    <row r="861" spans="1:12" s="124" customFormat="1" ht="15">
      <c r="A861" s="137" t="s">
        <v>1656</v>
      </c>
      <c r="B861" s="138">
        <v>1321622</v>
      </c>
      <c r="C861" s="138" t="s">
        <v>1660</v>
      </c>
      <c r="D861" s="139">
        <v>523.7</v>
      </c>
      <c r="E861" s="231">
        <v>971</v>
      </c>
      <c r="F861" s="232">
        <v>705673</v>
      </c>
      <c r="G861" s="141">
        <f t="shared" si="60"/>
        <v>641520.9090909091</v>
      </c>
      <c r="H861" s="140">
        <v>1200</v>
      </c>
      <c r="I861" s="140">
        <f t="shared" si="58"/>
        <v>628440</v>
      </c>
      <c r="J861" s="141">
        <f t="shared" si="59"/>
        <v>703852.8</v>
      </c>
      <c r="K861" s="142">
        <f>J861/G861*100</f>
        <v>109.71626801648924</v>
      </c>
      <c r="L861" s="120"/>
    </row>
    <row r="862" spans="1:11" s="120" customFormat="1" ht="12.75">
      <c r="A862" s="137" t="s">
        <v>1656</v>
      </c>
      <c r="B862" s="138">
        <v>1321627</v>
      </c>
      <c r="C862" s="138" t="s">
        <v>1661</v>
      </c>
      <c r="D862" s="139">
        <v>1017.9</v>
      </c>
      <c r="E862" s="140"/>
      <c r="F862" s="141"/>
      <c r="G862" s="141">
        <f t="shared" si="60"/>
        <v>0</v>
      </c>
      <c r="H862" s="140">
        <v>100</v>
      </c>
      <c r="I862" s="140">
        <f t="shared" si="58"/>
        <v>101790</v>
      </c>
      <c r="J862" s="141">
        <f t="shared" si="59"/>
        <v>114004.80000000002</v>
      </c>
      <c r="K862" s="142"/>
    </row>
    <row r="863" spans="1:12" s="124" customFormat="1" ht="15">
      <c r="A863" s="137"/>
      <c r="B863" s="138"/>
      <c r="C863" s="138"/>
      <c r="D863" s="139"/>
      <c r="E863" s="140"/>
      <c r="F863" s="140"/>
      <c r="G863" s="141">
        <f t="shared" si="60"/>
        <v>0</v>
      </c>
      <c r="H863" s="140"/>
      <c r="I863" s="140">
        <f t="shared" si="58"/>
        <v>0</v>
      </c>
      <c r="J863" s="141">
        <f t="shared" si="59"/>
        <v>0</v>
      </c>
      <c r="K863" s="142"/>
      <c r="L863" s="120"/>
    </row>
    <row r="864" spans="1:11" s="120" customFormat="1" ht="12.75">
      <c r="A864" s="137" t="s">
        <v>1662</v>
      </c>
      <c r="B864" s="138">
        <v>3321525</v>
      </c>
      <c r="C864" s="138" t="s">
        <v>1663</v>
      </c>
      <c r="D864" s="139">
        <v>514.1</v>
      </c>
      <c r="E864" s="231">
        <v>956</v>
      </c>
      <c r="F864" s="232">
        <v>588488</v>
      </c>
      <c r="G864" s="141">
        <f t="shared" si="60"/>
        <v>534989.0909090908</v>
      </c>
      <c r="H864" s="140">
        <v>1400</v>
      </c>
      <c r="I864" s="140">
        <f t="shared" si="58"/>
        <v>719740</v>
      </c>
      <c r="J864" s="141">
        <f t="shared" si="59"/>
        <v>806108.8</v>
      </c>
      <c r="K864" s="142">
        <f>J864/G864*100</f>
        <v>150.6776144968122</v>
      </c>
    </row>
    <row r="865" spans="1:12" s="124" customFormat="1" ht="15">
      <c r="A865" s="137" t="s">
        <v>1662</v>
      </c>
      <c r="B865" s="144">
        <v>1321521</v>
      </c>
      <c r="C865" s="144" t="s">
        <v>1664</v>
      </c>
      <c r="D865" s="145">
        <v>296.2</v>
      </c>
      <c r="E865" s="231">
        <v>512</v>
      </c>
      <c r="F865" s="232">
        <v>178527</v>
      </c>
      <c r="G865" s="141">
        <f t="shared" si="60"/>
        <v>162297.2727272727</v>
      </c>
      <c r="H865" s="140">
        <v>600</v>
      </c>
      <c r="I865" s="140">
        <f t="shared" si="58"/>
        <v>177720</v>
      </c>
      <c r="J865" s="141">
        <f t="shared" si="59"/>
        <v>199046.40000000002</v>
      </c>
      <c r="K865" s="142">
        <f>J865/G865*100</f>
        <v>122.6430960022854</v>
      </c>
      <c r="L865" s="120"/>
    </row>
    <row r="866" spans="1:11" s="120" customFormat="1" ht="12.75">
      <c r="A866" s="137" t="s">
        <v>1662</v>
      </c>
      <c r="B866" s="144">
        <v>1321523</v>
      </c>
      <c r="C866" s="144" t="s">
        <v>1665</v>
      </c>
      <c r="D866" s="145">
        <v>592.5</v>
      </c>
      <c r="E866" s="231">
        <v>730</v>
      </c>
      <c r="F866" s="232">
        <v>517765</v>
      </c>
      <c r="G866" s="141">
        <f t="shared" si="60"/>
        <v>470695.45454545453</v>
      </c>
      <c r="H866" s="140">
        <v>1200</v>
      </c>
      <c r="I866" s="140">
        <f t="shared" si="58"/>
        <v>711000</v>
      </c>
      <c r="J866" s="141">
        <f t="shared" si="59"/>
        <v>796320.0000000001</v>
      </c>
      <c r="K866" s="142">
        <f>J866/G866*100</f>
        <v>169.17945399940132</v>
      </c>
    </row>
    <row r="867" spans="1:11" s="120" customFormat="1" ht="12.75">
      <c r="A867" s="137"/>
      <c r="B867" s="138"/>
      <c r="C867" s="138"/>
      <c r="D867" s="139"/>
      <c r="E867" s="140"/>
      <c r="F867" s="140"/>
      <c r="G867" s="141">
        <f t="shared" si="60"/>
        <v>0</v>
      </c>
      <c r="H867" s="140"/>
      <c r="I867" s="140">
        <f t="shared" si="58"/>
        <v>0</v>
      </c>
      <c r="J867" s="141">
        <f t="shared" si="59"/>
        <v>0</v>
      </c>
      <c r="K867" s="142"/>
    </row>
    <row r="868" spans="1:11" s="120" customFormat="1" ht="12.75">
      <c r="A868" s="137" t="s">
        <v>1666</v>
      </c>
      <c r="B868" s="138">
        <v>3026210</v>
      </c>
      <c r="C868" s="138" t="s">
        <v>1667</v>
      </c>
      <c r="D868" s="139">
        <v>144.9</v>
      </c>
      <c r="E868" s="231">
        <v>496</v>
      </c>
      <c r="F868" s="232">
        <v>86301</v>
      </c>
      <c r="G868" s="141">
        <f t="shared" si="60"/>
        <v>78455.45454545454</v>
      </c>
      <c r="H868" s="140">
        <v>600</v>
      </c>
      <c r="I868" s="140">
        <f t="shared" si="58"/>
        <v>86940</v>
      </c>
      <c r="J868" s="141">
        <f t="shared" si="59"/>
        <v>97372.8</v>
      </c>
      <c r="K868" s="142">
        <f>J868/G868*100</f>
        <v>124.11221190947961</v>
      </c>
    </row>
    <row r="869" spans="1:11" s="120" customFormat="1" ht="12.75">
      <c r="A869" s="137" t="s">
        <v>1666</v>
      </c>
      <c r="B869" s="138">
        <v>1026211</v>
      </c>
      <c r="C869" s="138" t="s">
        <v>1668</v>
      </c>
      <c r="D869" s="139">
        <v>158.6</v>
      </c>
      <c r="E869" s="231">
        <v>4200</v>
      </c>
      <c r="F869" s="232">
        <v>798122</v>
      </c>
      <c r="G869" s="141">
        <f t="shared" si="60"/>
        <v>725565.4545454545</v>
      </c>
      <c r="H869" s="140">
        <v>6500</v>
      </c>
      <c r="I869" s="140">
        <f t="shared" si="58"/>
        <v>1030900</v>
      </c>
      <c r="J869" s="141">
        <f t="shared" si="59"/>
        <v>1154608</v>
      </c>
      <c r="K869" s="142">
        <f>J869/G869*100</f>
        <v>159.13216275206048</v>
      </c>
    </row>
    <row r="870" spans="1:11" s="120" customFormat="1" ht="12.75">
      <c r="A870" s="137"/>
      <c r="B870" s="138"/>
      <c r="C870" s="138"/>
      <c r="D870" s="139"/>
      <c r="E870" s="140"/>
      <c r="F870" s="141"/>
      <c r="G870" s="141">
        <f t="shared" si="60"/>
        <v>0</v>
      </c>
      <c r="H870" s="140"/>
      <c r="I870" s="140">
        <f t="shared" si="58"/>
        <v>0</v>
      </c>
      <c r="J870" s="141">
        <f t="shared" si="59"/>
        <v>0</v>
      </c>
      <c r="K870" s="142"/>
    </row>
    <row r="871" spans="1:12" s="124" customFormat="1" ht="15">
      <c r="A871" s="137" t="s">
        <v>1669</v>
      </c>
      <c r="B871" s="138">
        <v>1325152</v>
      </c>
      <c r="C871" s="138" t="s">
        <v>1670</v>
      </c>
      <c r="D871" s="139">
        <v>225.5</v>
      </c>
      <c r="E871" s="231">
        <v>1273</v>
      </c>
      <c r="F871" s="232">
        <v>352704</v>
      </c>
      <c r="G871" s="141">
        <f t="shared" si="60"/>
        <v>320640</v>
      </c>
      <c r="H871" s="140">
        <v>1300</v>
      </c>
      <c r="I871" s="140">
        <f t="shared" si="58"/>
        <v>293150</v>
      </c>
      <c r="J871" s="141">
        <f t="shared" si="59"/>
        <v>328328.00000000006</v>
      </c>
      <c r="K871" s="142">
        <f>J871/G871*100</f>
        <v>102.39770459081838</v>
      </c>
      <c r="L871" s="120"/>
    </row>
    <row r="872" spans="1:12" s="124" customFormat="1" ht="15">
      <c r="A872" s="137" t="s">
        <v>1669</v>
      </c>
      <c r="B872" s="138">
        <v>1325153</v>
      </c>
      <c r="C872" s="138" t="s">
        <v>1671</v>
      </c>
      <c r="D872" s="139">
        <v>372.5</v>
      </c>
      <c r="E872" s="231">
        <v>10138</v>
      </c>
      <c r="F872" s="232">
        <v>4553898</v>
      </c>
      <c r="G872" s="141">
        <f t="shared" si="60"/>
        <v>4139907.2727272725</v>
      </c>
      <c r="H872" s="140">
        <v>10500</v>
      </c>
      <c r="I872" s="140">
        <f t="shared" si="58"/>
        <v>3911250</v>
      </c>
      <c r="J872" s="141">
        <f t="shared" si="59"/>
        <v>4380600</v>
      </c>
      <c r="K872" s="142">
        <f>J872/G872*100</f>
        <v>105.81396421263717</v>
      </c>
      <c r="L872" s="120"/>
    </row>
    <row r="873" spans="1:12" s="124" customFormat="1" ht="15">
      <c r="A873" s="137"/>
      <c r="B873" s="138"/>
      <c r="C873" s="138"/>
      <c r="D873" s="139"/>
      <c r="E873" s="140"/>
      <c r="F873" s="141"/>
      <c r="G873" s="141">
        <f t="shared" si="60"/>
        <v>0</v>
      </c>
      <c r="H873" s="140"/>
      <c r="I873" s="140">
        <f t="shared" si="58"/>
        <v>0</v>
      </c>
      <c r="J873" s="141">
        <f t="shared" si="59"/>
        <v>0</v>
      </c>
      <c r="K873" s="142"/>
      <c r="L873" s="120"/>
    </row>
    <row r="874" spans="1:12" s="124" customFormat="1" ht="15">
      <c r="A874" s="137" t="s">
        <v>1672</v>
      </c>
      <c r="B874" s="138">
        <v>3325096</v>
      </c>
      <c r="C874" s="138" t="s">
        <v>1673</v>
      </c>
      <c r="D874" s="139">
        <v>391.6</v>
      </c>
      <c r="E874" s="231">
        <v>78</v>
      </c>
      <c r="F874" s="232">
        <v>37631</v>
      </c>
      <c r="G874" s="141">
        <f t="shared" si="60"/>
        <v>34210</v>
      </c>
      <c r="H874" s="140">
        <v>250</v>
      </c>
      <c r="I874" s="140">
        <f t="shared" si="58"/>
        <v>97900</v>
      </c>
      <c r="J874" s="141">
        <f t="shared" si="59"/>
        <v>109648.00000000001</v>
      </c>
      <c r="K874" s="142">
        <f>J874/G874*100</f>
        <v>320.51446945337625</v>
      </c>
      <c r="L874" s="120"/>
    </row>
    <row r="875" spans="1:11" s="120" customFormat="1" ht="12.75">
      <c r="A875" s="137" t="s">
        <v>1672</v>
      </c>
      <c r="B875" s="138">
        <v>1325095</v>
      </c>
      <c r="C875" s="138" t="s">
        <v>1674</v>
      </c>
      <c r="D875" s="139">
        <v>240.8</v>
      </c>
      <c r="E875" s="231">
        <v>616</v>
      </c>
      <c r="F875" s="232">
        <v>171906</v>
      </c>
      <c r="G875" s="141">
        <f t="shared" si="60"/>
        <v>156278.1818181818</v>
      </c>
      <c r="H875" s="140">
        <v>800</v>
      </c>
      <c r="I875" s="140">
        <f t="shared" si="58"/>
        <v>192640</v>
      </c>
      <c r="J875" s="141">
        <f t="shared" si="59"/>
        <v>215756.80000000002</v>
      </c>
      <c r="K875" s="142">
        <f>J875/G875*100</f>
        <v>138.05945109536611</v>
      </c>
    </row>
    <row r="876" spans="1:11" s="120" customFormat="1" ht="12.75">
      <c r="A876" s="137"/>
      <c r="B876" s="138"/>
      <c r="C876" s="138"/>
      <c r="D876" s="139"/>
      <c r="E876" s="140"/>
      <c r="F876" s="141"/>
      <c r="G876" s="141">
        <f t="shared" si="60"/>
        <v>0</v>
      </c>
      <c r="H876" s="140"/>
      <c r="I876" s="140">
        <f t="shared" si="58"/>
        <v>0</v>
      </c>
      <c r="J876" s="141">
        <f t="shared" si="59"/>
        <v>0</v>
      </c>
      <c r="K876" s="142"/>
    </row>
    <row r="877" spans="1:11" s="120" customFormat="1" ht="12.75">
      <c r="A877" s="137" t="s">
        <v>1675</v>
      </c>
      <c r="B877" s="138">
        <v>1325300</v>
      </c>
      <c r="C877" s="138" t="s">
        <v>1676</v>
      </c>
      <c r="D877" s="139">
        <v>386.9</v>
      </c>
      <c r="E877" s="231">
        <v>231</v>
      </c>
      <c r="F877" s="232">
        <v>109365</v>
      </c>
      <c r="G877" s="141">
        <f t="shared" si="60"/>
        <v>99422.72727272726</v>
      </c>
      <c r="H877" s="140">
        <v>550</v>
      </c>
      <c r="I877" s="140">
        <f t="shared" si="58"/>
        <v>212795</v>
      </c>
      <c r="J877" s="141">
        <f t="shared" si="59"/>
        <v>238330.40000000002</v>
      </c>
      <c r="K877" s="142">
        <f>J877/G877*100</f>
        <v>239.71420472728943</v>
      </c>
    </row>
    <row r="878" spans="1:11" s="120" customFormat="1" ht="12.75">
      <c r="A878" s="137"/>
      <c r="B878" s="138"/>
      <c r="C878" s="138"/>
      <c r="D878" s="139"/>
      <c r="E878" s="140"/>
      <c r="F878" s="140"/>
      <c r="G878" s="141">
        <f t="shared" si="60"/>
        <v>0</v>
      </c>
      <c r="H878" s="140"/>
      <c r="I878" s="140">
        <f t="shared" si="58"/>
        <v>0</v>
      </c>
      <c r="J878" s="141">
        <f t="shared" si="59"/>
        <v>0</v>
      </c>
      <c r="K878" s="142"/>
    </row>
    <row r="879" spans="1:11" s="120" customFormat="1" ht="12.75">
      <c r="A879" s="137" t="s">
        <v>1677</v>
      </c>
      <c r="B879" s="138">
        <v>1325611</v>
      </c>
      <c r="C879" s="138" t="s">
        <v>1678</v>
      </c>
      <c r="D879" s="139">
        <v>334</v>
      </c>
      <c r="E879" s="231">
        <v>3575</v>
      </c>
      <c r="F879" s="232">
        <v>2773799</v>
      </c>
      <c r="G879" s="141">
        <f t="shared" si="60"/>
        <v>2521635.454545454</v>
      </c>
      <c r="H879" s="140">
        <v>3700</v>
      </c>
      <c r="I879" s="140">
        <f t="shared" si="58"/>
        <v>1235800</v>
      </c>
      <c r="J879" s="141">
        <f t="shared" si="59"/>
        <v>1384096.0000000002</v>
      </c>
      <c r="K879" s="142">
        <f aca="true" t="shared" si="61" ref="K879:K887">J879/G879*100</f>
        <v>54.88882215329952</v>
      </c>
    </row>
    <row r="880" spans="1:11" s="120" customFormat="1" ht="12.75">
      <c r="A880" s="137" t="s">
        <v>1677</v>
      </c>
      <c r="B880" s="138">
        <v>1325653</v>
      </c>
      <c r="C880" s="138" t="s">
        <v>1679</v>
      </c>
      <c r="D880" s="139">
        <v>371</v>
      </c>
      <c r="E880" s="231">
        <v>84</v>
      </c>
      <c r="F880" s="232">
        <v>74367</v>
      </c>
      <c r="G880" s="141">
        <f t="shared" si="60"/>
        <v>67606.36363636363</v>
      </c>
      <c r="H880" s="140">
        <v>100</v>
      </c>
      <c r="I880" s="140">
        <f t="shared" si="58"/>
        <v>37100</v>
      </c>
      <c r="J880" s="141">
        <f t="shared" si="59"/>
        <v>41552.00000000001</v>
      </c>
      <c r="K880" s="142">
        <f t="shared" si="61"/>
        <v>61.46166982667045</v>
      </c>
    </row>
    <row r="881" spans="1:11" s="120" customFormat="1" ht="12.75">
      <c r="A881" s="137" t="s">
        <v>1677</v>
      </c>
      <c r="B881" s="138">
        <v>1325651</v>
      </c>
      <c r="C881" s="138" t="s">
        <v>1680</v>
      </c>
      <c r="D881" s="139">
        <v>185.6</v>
      </c>
      <c r="E881" s="231">
        <v>1690</v>
      </c>
      <c r="F881" s="232">
        <v>743790</v>
      </c>
      <c r="G881" s="141">
        <f t="shared" si="60"/>
        <v>676172.7272727272</v>
      </c>
      <c r="H881" s="140">
        <v>1700</v>
      </c>
      <c r="I881" s="140">
        <f t="shared" si="58"/>
        <v>315520</v>
      </c>
      <c r="J881" s="141">
        <f t="shared" si="59"/>
        <v>353382.4</v>
      </c>
      <c r="K881" s="142">
        <f t="shared" si="61"/>
        <v>52.262149262560676</v>
      </c>
    </row>
    <row r="882" spans="1:11" s="120" customFormat="1" ht="12.75">
      <c r="A882" s="137" t="s">
        <v>1677</v>
      </c>
      <c r="B882" s="138">
        <v>1325527</v>
      </c>
      <c r="C882" s="138" t="s">
        <v>1681</v>
      </c>
      <c r="D882" s="139">
        <v>222.6</v>
      </c>
      <c r="E882" s="231">
        <v>815</v>
      </c>
      <c r="F882" s="232">
        <v>417965</v>
      </c>
      <c r="G882" s="141">
        <f t="shared" si="60"/>
        <v>379968.18181818177</v>
      </c>
      <c r="H882" s="140">
        <v>900</v>
      </c>
      <c r="I882" s="140">
        <f t="shared" si="58"/>
        <v>200340</v>
      </c>
      <c r="J882" s="141">
        <f t="shared" si="59"/>
        <v>224380.80000000002</v>
      </c>
      <c r="K882" s="142">
        <f t="shared" si="61"/>
        <v>59.052523536659784</v>
      </c>
    </row>
    <row r="883" spans="1:11" s="120" customFormat="1" ht="12.75">
      <c r="A883" s="137" t="s">
        <v>1677</v>
      </c>
      <c r="B883" s="138">
        <v>1325525</v>
      </c>
      <c r="C883" s="138" t="s">
        <v>1682</v>
      </c>
      <c r="D883" s="139">
        <v>400.8</v>
      </c>
      <c r="E883" s="231">
        <v>1449</v>
      </c>
      <c r="F883" s="232">
        <v>1323377</v>
      </c>
      <c r="G883" s="141">
        <f t="shared" si="60"/>
        <v>1203070</v>
      </c>
      <c r="H883" s="140">
        <v>2000</v>
      </c>
      <c r="I883" s="140">
        <f t="shared" si="58"/>
        <v>801600</v>
      </c>
      <c r="J883" s="141">
        <f t="shared" si="59"/>
        <v>897792.0000000001</v>
      </c>
      <c r="K883" s="142">
        <f t="shared" si="61"/>
        <v>74.62508415969147</v>
      </c>
    </row>
    <row r="884" spans="1:11" s="120" customFormat="1" ht="12.75">
      <c r="A884" s="137" t="s">
        <v>1677</v>
      </c>
      <c r="B884" s="138">
        <v>2325625</v>
      </c>
      <c r="C884" s="138" t="s">
        <v>1683</v>
      </c>
      <c r="D884" s="139">
        <v>294.4</v>
      </c>
      <c r="E884" s="231">
        <v>64</v>
      </c>
      <c r="F884" s="232">
        <v>21383</v>
      </c>
      <c r="G884" s="141">
        <f t="shared" si="60"/>
        <v>19439.090909090908</v>
      </c>
      <c r="H884" s="140">
        <v>900</v>
      </c>
      <c r="I884" s="140">
        <f t="shared" si="58"/>
        <v>264960</v>
      </c>
      <c r="J884" s="141">
        <f t="shared" si="59"/>
        <v>296755.2</v>
      </c>
      <c r="K884" s="142">
        <f t="shared" si="61"/>
        <v>1526.5899078707387</v>
      </c>
    </row>
    <row r="885" spans="1:11" s="120" customFormat="1" ht="12.75">
      <c r="A885" s="137" t="s">
        <v>1677</v>
      </c>
      <c r="B885" s="138">
        <v>1325056</v>
      </c>
      <c r="C885" s="138" t="s">
        <v>1684</v>
      </c>
      <c r="D885" s="139">
        <v>205.1</v>
      </c>
      <c r="E885" s="231">
        <v>77</v>
      </c>
      <c r="F885" s="232">
        <v>19456</v>
      </c>
      <c r="G885" s="141">
        <f t="shared" si="60"/>
        <v>17687.272727272724</v>
      </c>
      <c r="H885" s="140">
        <v>70</v>
      </c>
      <c r="I885" s="140">
        <f t="shared" si="58"/>
        <v>14357</v>
      </c>
      <c r="J885" s="141">
        <f t="shared" si="59"/>
        <v>16079.840000000002</v>
      </c>
      <c r="K885" s="142">
        <f t="shared" si="61"/>
        <v>90.9119243421053</v>
      </c>
    </row>
    <row r="886" spans="1:11" s="120" customFormat="1" ht="12.75">
      <c r="A886" s="137" t="s">
        <v>1677</v>
      </c>
      <c r="B886" s="138">
        <v>1325055</v>
      </c>
      <c r="C886" s="138" t="s">
        <v>1685</v>
      </c>
      <c r="D886" s="139"/>
      <c r="E886" s="231">
        <v>939</v>
      </c>
      <c r="F886" s="232">
        <v>737367</v>
      </c>
      <c r="G886" s="141">
        <f t="shared" si="60"/>
        <v>670333.6363636364</v>
      </c>
      <c r="H886" s="140"/>
      <c r="I886" s="140">
        <f t="shared" si="58"/>
        <v>0</v>
      </c>
      <c r="J886" s="141">
        <f t="shared" si="59"/>
        <v>0</v>
      </c>
      <c r="K886" s="142">
        <f t="shared" si="61"/>
        <v>0</v>
      </c>
    </row>
    <row r="887" spans="1:11" s="120" customFormat="1" ht="12.75">
      <c r="A887" s="143" t="s">
        <v>1677</v>
      </c>
      <c r="B887" s="144">
        <v>1325601</v>
      </c>
      <c r="C887" s="144" t="s">
        <v>1686</v>
      </c>
      <c r="D887" s="139"/>
      <c r="E887" s="231">
        <v>262</v>
      </c>
      <c r="F887" s="232">
        <v>187612</v>
      </c>
      <c r="G887" s="141">
        <f t="shared" si="60"/>
        <v>170556.36363636362</v>
      </c>
      <c r="H887" s="140"/>
      <c r="I887" s="140">
        <f t="shared" si="58"/>
        <v>0</v>
      </c>
      <c r="J887" s="141">
        <f t="shared" si="59"/>
        <v>0</v>
      </c>
      <c r="K887" s="142">
        <f t="shared" si="61"/>
        <v>0</v>
      </c>
    </row>
    <row r="888" spans="1:11" s="120" customFormat="1" ht="12.75">
      <c r="A888" s="137"/>
      <c r="B888" s="138"/>
      <c r="C888" s="138"/>
      <c r="D888" s="139"/>
      <c r="E888" s="140"/>
      <c r="F888" s="140"/>
      <c r="G888" s="141">
        <f t="shared" si="60"/>
        <v>0</v>
      </c>
      <c r="H888" s="140"/>
      <c r="I888" s="140">
        <f t="shared" si="58"/>
        <v>0</v>
      </c>
      <c r="J888" s="141">
        <f t="shared" si="59"/>
        <v>0</v>
      </c>
      <c r="K888" s="142"/>
    </row>
    <row r="889" spans="1:11" s="120" customFormat="1" ht="12.75">
      <c r="A889" s="137" t="s">
        <v>1687</v>
      </c>
      <c r="B889" s="138">
        <v>3325570</v>
      </c>
      <c r="C889" s="138" t="s">
        <v>1688</v>
      </c>
      <c r="D889" s="139">
        <v>125.8</v>
      </c>
      <c r="E889" s="140"/>
      <c r="F889" s="141"/>
      <c r="G889" s="141">
        <f t="shared" si="60"/>
        <v>0</v>
      </c>
      <c r="H889" s="140"/>
      <c r="I889" s="140">
        <f t="shared" si="58"/>
        <v>0</v>
      </c>
      <c r="J889" s="141">
        <f t="shared" si="59"/>
        <v>0</v>
      </c>
      <c r="K889" s="142"/>
    </row>
    <row r="890" spans="1:11" s="120" customFormat="1" ht="12.75">
      <c r="A890" s="137" t="s">
        <v>1687</v>
      </c>
      <c r="B890" s="138">
        <v>3325571</v>
      </c>
      <c r="C890" s="138" t="s">
        <v>1689</v>
      </c>
      <c r="D890" s="139"/>
      <c r="E890" s="231">
        <v>9</v>
      </c>
      <c r="F890" s="232">
        <v>2648</v>
      </c>
      <c r="G890" s="141">
        <f t="shared" si="60"/>
        <v>2407.272727272727</v>
      </c>
      <c r="H890" s="140"/>
      <c r="I890" s="140">
        <f t="shared" si="58"/>
        <v>0</v>
      </c>
      <c r="J890" s="141">
        <f t="shared" si="59"/>
        <v>0</v>
      </c>
      <c r="K890" s="142">
        <f aca="true" t="shared" si="62" ref="K890:K901">J890/G890*100</f>
        <v>0</v>
      </c>
    </row>
    <row r="891" spans="1:11" s="120" customFormat="1" ht="12.75">
      <c r="A891" s="137" t="s">
        <v>1687</v>
      </c>
      <c r="B891" s="138">
        <v>3325483</v>
      </c>
      <c r="C891" s="138" t="s">
        <v>1690</v>
      </c>
      <c r="D891" s="139">
        <v>125.8</v>
      </c>
      <c r="E891" s="231">
        <v>1603</v>
      </c>
      <c r="F891" s="232">
        <v>389544</v>
      </c>
      <c r="G891" s="141">
        <f t="shared" si="60"/>
        <v>354130.90909090906</v>
      </c>
      <c r="H891" s="140">
        <v>1700</v>
      </c>
      <c r="I891" s="140">
        <f t="shared" si="58"/>
        <v>213860</v>
      </c>
      <c r="J891" s="141">
        <f t="shared" si="59"/>
        <v>239523.2</v>
      </c>
      <c r="K891" s="142">
        <f t="shared" si="62"/>
        <v>67.63690879592549</v>
      </c>
    </row>
    <row r="892" spans="1:11" s="120" customFormat="1" ht="12.75">
      <c r="A892" s="137" t="s">
        <v>1687</v>
      </c>
      <c r="B892" s="138">
        <v>3325481</v>
      </c>
      <c r="C892" s="138" t="s">
        <v>1691</v>
      </c>
      <c r="D892" s="139"/>
      <c r="E892" s="231">
        <v>4143</v>
      </c>
      <c r="F892" s="232">
        <v>1187775</v>
      </c>
      <c r="G892" s="141">
        <f t="shared" si="60"/>
        <v>1079795.4545454544</v>
      </c>
      <c r="H892" s="140"/>
      <c r="I892" s="140">
        <f t="shared" si="58"/>
        <v>0</v>
      </c>
      <c r="J892" s="141">
        <f t="shared" si="59"/>
        <v>0</v>
      </c>
      <c r="K892" s="142">
        <f t="shared" si="62"/>
        <v>0</v>
      </c>
    </row>
    <row r="893" spans="1:11" s="120" customFormat="1" ht="12.75">
      <c r="A893" s="137" t="s">
        <v>1687</v>
      </c>
      <c r="B893" s="138">
        <v>3325482</v>
      </c>
      <c r="C893" s="138" t="s">
        <v>1692</v>
      </c>
      <c r="D893" s="139">
        <v>225.6</v>
      </c>
      <c r="E893" s="231">
        <v>1056</v>
      </c>
      <c r="F893" s="232">
        <v>415729</v>
      </c>
      <c r="G893" s="141">
        <f t="shared" si="60"/>
        <v>377935.45454545453</v>
      </c>
      <c r="H893" s="140">
        <v>5300</v>
      </c>
      <c r="I893" s="140">
        <f t="shared" si="58"/>
        <v>1195680</v>
      </c>
      <c r="J893" s="141">
        <f t="shared" si="59"/>
        <v>1339161.6</v>
      </c>
      <c r="K893" s="142">
        <f t="shared" si="62"/>
        <v>354.3360602700317</v>
      </c>
    </row>
    <row r="894" spans="1:11" s="120" customFormat="1" ht="12.75">
      <c r="A894" s="137" t="s">
        <v>1687</v>
      </c>
      <c r="B894" s="138">
        <v>1325480</v>
      </c>
      <c r="C894" s="138" t="s">
        <v>1693</v>
      </c>
      <c r="D894" s="139">
        <v>299.4</v>
      </c>
      <c r="E894" s="231">
        <v>2060</v>
      </c>
      <c r="F894" s="232">
        <v>1206274</v>
      </c>
      <c r="G894" s="141">
        <f t="shared" si="60"/>
        <v>1096612.7272727273</v>
      </c>
      <c r="H894" s="140">
        <v>1500</v>
      </c>
      <c r="I894" s="140">
        <f t="shared" si="58"/>
        <v>449099.99999999994</v>
      </c>
      <c r="J894" s="141">
        <f t="shared" si="59"/>
        <v>502992</v>
      </c>
      <c r="K894" s="142">
        <f t="shared" si="62"/>
        <v>45.867787915515045</v>
      </c>
    </row>
    <row r="895" spans="1:11" s="120" customFormat="1" ht="12.75">
      <c r="A895" s="137" t="s">
        <v>1687</v>
      </c>
      <c r="B895" s="138">
        <v>1325482</v>
      </c>
      <c r="C895" s="138" t="s">
        <v>1694</v>
      </c>
      <c r="D895" s="139">
        <v>197.6</v>
      </c>
      <c r="E895" s="231">
        <v>8203</v>
      </c>
      <c r="F895" s="232">
        <v>3245481</v>
      </c>
      <c r="G895" s="141">
        <f t="shared" si="60"/>
        <v>2950437.2727272725</v>
      </c>
      <c r="H895" s="140">
        <v>10500</v>
      </c>
      <c r="I895" s="140">
        <f t="shared" si="58"/>
        <v>2074800</v>
      </c>
      <c r="J895" s="141">
        <f t="shared" si="59"/>
        <v>2323776</v>
      </c>
      <c r="K895" s="142">
        <f t="shared" si="62"/>
        <v>78.76039329763447</v>
      </c>
    </row>
    <row r="896" spans="1:11" s="120" customFormat="1" ht="12.75">
      <c r="A896" s="137" t="s">
        <v>1687</v>
      </c>
      <c r="B896" s="138">
        <v>1325470</v>
      </c>
      <c r="C896" s="138" t="s">
        <v>1695</v>
      </c>
      <c r="D896" s="139">
        <v>299.4</v>
      </c>
      <c r="E896" s="231">
        <v>386</v>
      </c>
      <c r="F896" s="232">
        <v>222765</v>
      </c>
      <c r="G896" s="141">
        <f t="shared" si="60"/>
        <v>202513.63636363635</v>
      </c>
      <c r="H896" s="140">
        <v>500</v>
      </c>
      <c r="I896" s="140">
        <f t="shared" si="58"/>
        <v>149700</v>
      </c>
      <c r="J896" s="141">
        <f t="shared" si="59"/>
        <v>167664.00000000003</v>
      </c>
      <c r="K896" s="142">
        <f t="shared" si="62"/>
        <v>82.7914618544206</v>
      </c>
    </row>
    <row r="897" spans="1:11" s="120" customFormat="1" ht="12.75">
      <c r="A897" s="137" t="s">
        <v>1687</v>
      </c>
      <c r="B897" s="138">
        <v>1325472</v>
      </c>
      <c r="C897" s="138" t="s">
        <v>1696</v>
      </c>
      <c r="D897" s="139">
        <v>197.6</v>
      </c>
      <c r="E897" s="231">
        <v>2465</v>
      </c>
      <c r="F897" s="232">
        <v>1058348</v>
      </c>
      <c r="G897" s="141">
        <f t="shared" si="60"/>
        <v>962134.5454545454</v>
      </c>
      <c r="H897" s="140">
        <v>2500</v>
      </c>
      <c r="I897" s="140">
        <f t="shared" si="58"/>
        <v>494000</v>
      </c>
      <c r="J897" s="141">
        <f t="shared" si="59"/>
        <v>553280</v>
      </c>
      <c r="K897" s="142">
        <f t="shared" si="62"/>
        <v>57.505470790326065</v>
      </c>
    </row>
    <row r="898" spans="1:11" s="120" customFormat="1" ht="12.75">
      <c r="A898" s="137" t="s">
        <v>1687</v>
      </c>
      <c r="B898" s="138">
        <v>3325474</v>
      </c>
      <c r="C898" s="138" t="s">
        <v>1697</v>
      </c>
      <c r="D898" s="139"/>
      <c r="E898" s="231">
        <v>399</v>
      </c>
      <c r="F898" s="232">
        <v>86930</v>
      </c>
      <c r="G898" s="141">
        <f t="shared" si="60"/>
        <v>79027.27272727272</v>
      </c>
      <c r="H898" s="140"/>
      <c r="I898" s="140">
        <f t="shared" si="58"/>
        <v>0</v>
      </c>
      <c r="J898" s="141">
        <f t="shared" si="59"/>
        <v>0</v>
      </c>
      <c r="K898" s="142">
        <f t="shared" si="62"/>
        <v>0</v>
      </c>
    </row>
    <row r="899" spans="1:11" s="120" customFormat="1" ht="12.75">
      <c r="A899" s="137" t="s">
        <v>1687</v>
      </c>
      <c r="B899" s="138">
        <v>3325473</v>
      </c>
      <c r="C899" s="138" t="s">
        <v>1698</v>
      </c>
      <c r="D899" s="139"/>
      <c r="E899" s="231">
        <v>283</v>
      </c>
      <c r="F899" s="232">
        <v>69593</v>
      </c>
      <c r="G899" s="141">
        <f t="shared" si="60"/>
        <v>63266.36363636363</v>
      </c>
      <c r="H899" s="140"/>
      <c r="I899" s="140">
        <f t="shared" si="58"/>
        <v>0</v>
      </c>
      <c r="J899" s="141">
        <f t="shared" si="59"/>
        <v>0</v>
      </c>
      <c r="K899" s="142">
        <f t="shared" si="62"/>
        <v>0</v>
      </c>
    </row>
    <row r="900" spans="1:11" s="120" customFormat="1" ht="12.75">
      <c r="A900" s="137" t="s">
        <v>1687</v>
      </c>
      <c r="B900" s="138">
        <v>3325475</v>
      </c>
      <c r="C900" s="138" t="s">
        <v>1699</v>
      </c>
      <c r="D900" s="139"/>
      <c r="E900" s="231">
        <v>854</v>
      </c>
      <c r="F900" s="232">
        <v>372677</v>
      </c>
      <c r="G900" s="141">
        <f t="shared" si="60"/>
        <v>338797.2727272727</v>
      </c>
      <c r="H900" s="140"/>
      <c r="I900" s="140">
        <f t="shared" si="58"/>
        <v>0</v>
      </c>
      <c r="J900" s="141">
        <f t="shared" si="59"/>
        <v>0</v>
      </c>
      <c r="K900" s="142">
        <f t="shared" si="62"/>
        <v>0</v>
      </c>
    </row>
    <row r="901" spans="1:11" s="120" customFormat="1" ht="12.75">
      <c r="A901" s="137" t="s">
        <v>1687</v>
      </c>
      <c r="B901" s="138">
        <v>3325477</v>
      </c>
      <c r="C901" s="138" t="s">
        <v>1700</v>
      </c>
      <c r="D901" s="139"/>
      <c r="E901" s="231">
        <v>366</v>
      </c>
      <c r="F901" s="232">
        <v>201871</v>
      </c>
      <c r="G901" s="141">
        <f t="shared" si="60"/>
        <v>183519.09090909088</v>
      </c>
      <c r="H901" s="140"/>
      <c r="I901" s="140">
        <f t="shared" si="58"/>
        <v>0</v>
      </c>
      <c r="J901" s="141">
        <f t="shared" si="59"/>
        <v>0</v>
      </c>
      <c r="K901" s="142">
        <f t="shared" si="62"/>
        <v>0</v>
      </c>
    </row>
    <row r="902" spans="1:11" s="120" customFormat="1" ht="12.75">
      <c r="A902" s="137" t="s">
        <v>1687</v>
      </c>
      <c r="B902" s="138">
        <v>1325471</v>
      </c>
      <c r="C902" s="138" t="s">
        <v>1701</v>
      </c>
      <c r="D902" s="139">
        <v>367.8</v>
      </c>
      <c r="E902" s="140"/>
      <c r="F902" s="141"/>
      <c r="G902" s="141">
        <f t="shared" si="60"/>
        <v>0</v>
      </c>
      <c r="H902" s="140">
        <v>10</v>
      </c>
      <c r="I902" s="140">
        <f t="shared" si="58"/>
        <v>3678</v>
      </c>
      <c r="J902" s="141">
        <f t="shared" si="59"/>
        <v>4119.360000000001</v>
      </c>
      <c r="K902" s="142"/>
    </row>
    <row r="903" spans="1:11" s="120" customFormat="1" ht="12.75">
      <c r="A903" s="137" t="s">
        <v>1687</v>
      </c>
      <c r="B903" s="138">
        <v>3325100</v>
      </c>
      <c r="C903" s="138" t="s">
        <v>1702</v>
      </c>
      <c r="D903" s="139">
        <v>633.8</v>
      </c>
      <c r="E903" s="140"/>
      <c r="F903" s="141"/>
      <c r="G903" s="141">
        <f t="shared" si="60"/>
        <v>0</v>
      </c>
      <c r="H903" s="140">
        <v>10</v>
      </c>
      <c r="I903" s="140">
        <f t="shared" si="58"/>
        <v>6338</v>
      </c>
      <c r="J903" s="141">
        <f t="shared" si="59"/>
        <v>7098.56</v>
      </c>
      <c r="K903" s="142"/>
    </row>
    <row r="904" spans="1:11" s="120" customFormat="1" ht="12.75">
      <c r="A904" s="137" t="s">
        <v>1687</v>
      </c>
      <c r="B904" s="138">
        <v>1325541</v>
      </c>
      <c r="C904" s="138" t="s">
        <v>1703</v>
      </c>
      <c r="D904" s="139">
        <v>197.6</v>
      </c>
      <c r="E904" s="231">
        <v>413</v>
      </c>
      <c r="F904" s="232">
        <v>163303</v>
      </c>
      <c r="G904" s="141">
        <f t="shared" si="60"/>
        <v>148457.2727272727</v>
      </c>
      <c r="H904" s="140">
        <v>600</v>
      </c>
      <c r="I904" s="140">
        <f t="shared" si="58"/>
        <v>118560</v>
      </c>
      <c r="J904" s="141">
        <f t="shared" si="59"/>
        <v>132787.2</v>
      </c>
      <c r="K904" s="142">
        <f>J904/G904*100</f>
        <v>89.44472544901197</v>
      </c>
    </row>
    <row r="905" spans="1:11" s="120" customFormat="1" ht="12.75">
      <c r="A905" s="137" t="s">
        <v>1687</v>
      </c>
      <c r="B905" s="138">
        <v>1325102</v>
      </c>
      <c r="C905" s="138" t="s">
        <v>1704</v>
      </c>
      <c r="D905" s="139">
        <v>299.4</v>
      </c>
      <c r="E905" s="140"/>
      <c r="F905" s="141"/>
      <c r="G905" s="141">
        <f t="shared" si="60"/>
        <v>0</v>
      </c>
      <c r="H905" s="140">
        <v>50</v>
      </c>
      <c r="I905" s="140">
        <f t="shared" si="58"/>
        <v>14969.999999999998</v>
      </c>
      <c r="J905" s="141">
        <f t="shared" si="59"/>
        <v>16766.399999999998</v>
      </c>
      <c r="K905" s="142"/>
    </row>
    <row r="906" spans="1:11" s="120" customFormat="1" ht="12.75">
      <c r="A906" s="137" t="s">
        <v>1687</v>
      </c>
      <c r="B906" s="138">
        <v>1325103</v>
      </c>
      <c r="C906" s="138" t="s">
        <v>1705</v>
      </c>
      <c r="D906" s="139">
        <v>197.6</v>
      </c>
      <c r="E906" s="140"/>
      <c r="F906" s="141"/>
      <c r="G906" s="141">
        <f t="shared" si="60"/>
        <v>0</v>
      </c>
      <c r="H906" s="140">
        <v>100</v>
      </c>
      <c r="I906" s="140">
        <f t="shared" si="58"/>
        <v>19760</v>
      </c>
      <c r="J906" s="141">
        <f t="shared" si="59"/>
        <v>22131.2</v>
      </c>
      <c r="K906" s="142"/>
    </row>
    <row r="907" spans="1:11" s="120" customFormat="1" ht="12.75">
      <c r="A907" s="137"/>
      <c r="B907" s="138"/>
      <c r="C907" s="138"/>
      <c r="D907" s="139"/>
      <c r="E907" s="140"/>
      <c r="F907" s="140"/>
      <c r="G907" s="141">
        <f t="shared" si="60"/>
        <v>0</v>
      </c>
      <c r="H907" s="140"/>
      <c r="I907" s="140">
        <f t="shared" si="58"/>
        <v>0</v>
      </c>
      <c r="J907" s="141">
        <f t="shared" si="59"/>
        <v>0</v>
      </c>
      <c r="K907" s="142"/>
    </row>
    <row r="908" spans="1:11" s="120" customFormat="1" ht="12.75">
      <c r="A908" s="137" t="s">
        <v>1706</v>
      </c>
      <c r="B908" s="138">
        <v>1326226</v>
      </c>
      <c r="C908" s="138" t="s">
        <v>1707</v>
      </c>
      <c r="D908" s="139">
        <v>241.5</v>
      </c>
      <c r="E908" s="231">
        <v>135</v>
      </c>
      <c r="F908" s="232">
        <v>39929</v>
      </c>
      <c r="G908" s="141">
        <f t="shared" si="60"/>
        <v>36299.090909090904</v>
      </c>
      <c r="H908" s="140">
        <v>250</v>
      </c>
      <c r="I908" s="140">
        <f t="shared" si="58"/>
        <v>60375</v>
      </c>
      <c r="J908" s="141">
        <f t="shared" si="59"/>
        <v>67620</v>
      </c>
      <c r="K908" s="142">
        <f>J908/G908*100</f>
        <v>186.28565704124824</v>
      </c>
    </row>
    <row r="909" spans="1:11" s="120" customFormat="1" ht="12.75">
      <c r="A909" s="137" t="s">
        <v>1706</v>
      </c>
      <c r="B909" s="138">
        <v>1326228</v>
      </c>
      <c r="C909" s="138" t="s">
        <v>1708</v>
      </c>
      <c r="D909" s="139">
        <v>453.7</v>
      </c>
      <c r="E909" s="231">
        <v>5448</v>
      </c>
      <c r="F909" s="232">
        <v>2984034</v>
      </c>
      <c r="G909" s="141">
        <f t="shared" si="60"/>
        <v>2712758.1818181816</v>
      </c>
      <c r="H909" s="140">
        <v>7000</v>
      </c>
      <c r="I909" s="140">
        <f t="shared" si="58"/>
        <v>3175900</v>
      </c>
      <c r="J909" s="141">
        <f t="shared" si="59"/>
        <v>3557008.0000000005</v>
      </c>
      <c r="K909" s="142">
        <f>J909/G909*100</f>
        <v>131.12145505044518</v>
      </c>
    </row>
    <row r="910" spans="1:11" s="120" customFormat="1" ht="12.75">
      <c r="A910" s="137" t="s">
        <v>1706</v>
      </c>
      <c r="B910" s="138">
        <v>1326222</v>
      </c>
      <c r="C910" s="138" t="s">
        <v>1709</v>
      </c>
      <c r="D910" s="139">
        <v>1131.9</v>
      </c>
      <c r="E910" s="231">
        <v>7</v>
      </c>
      <c r="F910" s="232">
        <v>9578</v>
      </c>
      <c r="G910" s="141">
        <f t="shared" si="60"/>
        <v>8707.272727272726</v>
      </c>
      <c r="H910" s="140">
        <v>30</v>
      </c>
      <c r="I910" s="140">
        <f t="shared" si="58"/>
        <v>33957</v>
      </c>
      <c r="J910" s="141">
        <f t="shared" si="59"/>
        <v>38031.840000000004</v>
      </c>
      <c r="K910" s="142">
        <f>J910/G910*100</f>
        <v>436.78245980371696</v>
      </c>
    </row>
    <row r="911" spans="1:11" s="120" customFormat="1" ht="12.75">
      <c r="A911" s="137"/>
      <c r="B911" s="138"/>
      <c r="C911" s="138"/>
      <c r="D911" s="139"/>
      <c r="E911" s="140"/>
      <c r="F911" s="141"/>
      <c r="G911" s="141">
        <f t="shared" si="60"/>
        <v>0</v>
      </c>
      <c r="H911" s="140"/>
      <c r="I911" s="140">
        <f aca="true" t="shared" si="63" ref="I911:I974">D911*H911</f>
        <v>0</v>
      </c>
      <c r="J911" s="141">
        <f t="shared" si="59"/>
        <v>0</v>
      </c>
      <c r="K911" s="142"/>
    </row>
    <row r="912" spans="1:11" s="120" customFormat="1" ht="12.75">
      <c r="A912" s="137" t="s">
        <v>1710</v>
      </c>
      <c r="B912" s="138">
        <v>1329350</v>
      </c>
      <c r="C912" s="138" t="s">
        <v>1711</v>
      </c>
      <c r="D912" s="139">
        <v>454.6</v>
      </c>
      <c r="E912" s="231">
        <v>179</v>
      </c>
      <c r="F912" s="232">
        <v>99480</v>
      </c>
      <c r="G912" s="141">
        <f t="shared" si="60"/>
        <v>90436.36363636363</v>
      </c>
      <c r="H912" s="140">
        <v>350</v>
      </c>
      <c r="I912" s="140">
        <f t="shared" si="63"/>
        <v>159110</v>
      </c>
      <c r="J912" s="141">
        <f aca="true" t="shared" si="64" ref="J912:J975">I912*1.12</f>
        <v>178203.2</v>
      </c>
      <c r="K912" s="142">
        <f>J912/G912*100</f>
        <v>197.04817048652998</v>
      </c>
    </row>
    <row r="913" spans="1:11" s="120" customFormat="1" ht="12.75">
      <c r="A913" s="137"/>
      <c r="B913" s="138"/>
      <c r="C913" s="138"/>
      <c r="D913" s="139"/>
      <c r="E913" s="140"/>
      <c r="F913" s="140"/>
      <c r="G913" s="141">
        <f t="shared" si="60"/>
        <v>0</v>
      </c>
      <c r="H913" s="140"/>
      <c r="I913" s="140">
        <f t="shared" si="63"/>
        <v>0</v>
      </c>
      <c r="J913" s="141">
        <f t="shared" si="64"/>
        <v>0</v>
      </c>
      <c r="K913" s="142"/>
    </row>
    <row r="914" spans="1:11" s="120" customFormat="1" ht="12.75">
      <c r="A914" s="137" t="s">
        <v>1712</v>
      </c>
      <c r="B914" s="138">
        <v>1329190</v>
      </c>
      <c r="C914" s="138" t="s">
        <v>1713</v>
      </c>
      <c r="D914" s="139">
        <v>157.6</v>
      </c>
      <c r="E914" s="231">
        <v>250</v>
      </c>
      <c r="F914" s="232">
        <v>53664</v>
      </c>
      <c r="G914" s="141">
        <f t="shared" si="60"/>
        <v>48785.454545454544</v>
      </c>
      <c r="H914" s="140">
        <v>300</v>
      </c>
      <c r="I914" s="140">
        <f t="shared" si="63"/>
        <v>47280</v>
      </c>
      <c r="J914" s="141">
        <f t="shared" si="64"/>
        <v>52953.600000000006</v>
      </c>
      <c r="K914" s="142">
        <f aca="true" t="shared" si="65" ref="K914:K919">J914/G914*100</f>
        <v>108.5438282647585</v>
      </c>
    </row>
    <row r="915" spans="1:11" s="120" customFormat="1" ht="12.75">
      <c r="A915" s="137" t="s">
        <v>1712</v>
      </c>
      <c r="B915" s="138">
        <v>1329192</v>
      </c>
      <c r="C915" s="138" t="s">
        <v>1714</v>
      </c>
      <c r="D915" s="139">
        <v>285.7</v>
      </c>
      <c r="E915" s="231">
        <v>9064</v>
      </c>
      <c r="F915" s="232">
        <v>3414253</v>
      </c>
      <c r="G915" s="141">
        <f t="shared" si="60"/>
        <v>3103866.3636363633</v>
      </c>
      <c r="H915" s="140">
        <v>11500</v>
      </c>
      <c r="I915" s="140">
        <f t="shared" si="63"/>
        <v>3285550</v>
      </c>
      <c r="J915" s="141">
        <f t="shared" si="64"/>
        <v>3679816.0000000005</v>
      </c>
      <c r="K915" s="142">
        <f t="shared" si="65"/>
        <v>118.55587737639833</v>
      </c>
    </row>
    <row r="916" spans="1:11" s="120" customFormat="1" ht="12.75">
      <c r="A916" s="137" t="s">
        <v>1712</v>
      </c>
      <c r="B916" s="138">
        <v>1329400</v>
      </c>
      <c r="C916" s="138" t="s">
        <v>1715</v>
      </c>
      <c r="D916" s="139">
        <v>157.6</v>
      </c>
      <c r="E916" s="231">
        <v>124</v>
      </c>
      <c r="F916" s="232">
        <v>26749</v>
      </c>
      <c r="G916" s="141">
        <f aca="true" t="shared" si="66" ref="G916:G979">F916/1.1</f>
        <v>24317.272727272724</v>
      </c>
      <c r="H916" s="140">
        <v>150</v>
      </c>
      <c r="I916" s="140">
        <f t="shared" si="63"/>
        <v>23640</v>
      </c>
      <c r="J916" s="141">
        <f t="shared" si="64"/>
        <v>26476.800000000003</v>
      </c>
      <c r="K916" s="142">
        <f t="shared" si="65"/>
        <v>108.88063105162813</v>
      </c>
    </row>
    <row r="917" spans="1:11" s="120" customFormat="1" ht="12.75">
      <c r="A917" s="137" t="s">
        <v>1712</v>
      </c>
      <c r="B917" s="138">
        <v>1329401</v>
      </c>
      <c r="C917" s="138" t="s">
        <v>1716</v>
      </c>
      <c r="D917" s="139">
        <v>285.7</v>
      </c>
      <c r="E917" s="231">
        <v>3185</v>
      </c>
      <c r="F917" s="232">
        <v>1213603</v>
      </c>
      <c r="G917" s="141">
        <f t="shared" si="66"/>
        <v>1103275.4545454544</v>
      </c>
      <c r="H917" s="140">
        <v>3800</v>
      </c>
      <c r="I917" s="140">
        <f t="shared" si="63"/>
        <v>1085660</v>
      </c>
      <c r="J917" s="141">
        <f t="shared" si="64"/>
        <v>1215939.2000000002</v>
      </c>
      <c r="K917" s="142">
        <f t="shared" si="65"/>
        <v>110.2117512893426</v>
      </c>
    </row>
    <row r="918" spans="1:12" s="124" customFormat="1" ht="15">
      <c r="A918" s="137" t="s">
        <v>1712</v>
      </c>
      <c r="B918" s="138">
        <v>1329410</v>
      </c>
      <c r="C918" s="138" t="s">
        <v>1717</v>
      </c>
      <c r="D918" s="139">
        <v>157.6</v>
      </c>
      <c r="E918" s="231">
        <v>80</v>
      </c>
      <c r="F918" s="232">
        <v>17258</v>
      </c>
      <c r="G918" s="141">
        <f t="shared" si="66"/>
        <v>15689.090909090908</v>
      </c>
      <c r="H918" s="140">
        <v>80</v>
      </c>
      <c r="I918" s="140">
        <f t="shared" si="63"/>
        <v>12608</v>
      </c>
      <c r="J918" s="141">
        <f t="shared" si="64"/>
        <v>14120.960000000001</v>
      </c>
      <c r="K918" s="142">
        <f t="shared" si="65"/>
        <v>90.00496001854214</v>
      </c>
      <c r="L918" s="120"/>
    </row>
    <row r="919" spans="1:12" s="124" customFormat="1" ht="15">
      <c r="A919" s="137" t="s">
        <v>1712</v>
      </c>
      <c r="B919" s="138">
        <v>1329411</v>
      </c>
      <c r="C919" s="138" t="s">
        <v>1718</v>
      </c>
      <c r="D919" s="139">
        <v>285.7</v>
      </c>
      <c r="E919" s="231">
        <v>2782</v>
      </c>
      <c r="F919" s="232">
        <v>1032362</v>
      </c>
      <c r="G919" s="141">
        <f t="shared" si="66"/>
        <v>938510.9090909091</v>
      </c>
      <c r="H919" s="140">
        <v>3200</v>
      </c>
      <c r="I919" s="140">
        <f t="shared" si="63"/>
        <v>914240</v>
      </c>
      <c r="J919" s="141">
        <f t="shared" si="64"/>
        <v>1023948.8</v>
      </c>
      <c r="K919" s="142">
        <f t="shared" si="65"/>
        <v>109.1035586354399</v>
      </c>
      <c r="L919" s="120"/>
    </row>
    <row r="920" spans="1:11" s="120" customFormat="1" ht="12.75">
      <c r="A920" s="143" t="s">
        <v>1712</v>
      </c>
      <c r="B920" s="144">
        <v>1329511</v>
      </c>
      <c r="C920" s="144" t="s">
        <v>1719</v>
      </c>
      <c r="D920" s="139">
        <v>157.6</v>
      </c>
      <c r="E920" s="140"/>
      <c r="F920" s="141"/>
      <c r="G920" s="141">
        <f t="shared" si="66"/>
        <v>0</v>
      </c>
      <c r="H920" s="140">
        <v>10</v>
      </c>
      <c r="I920" s="140">
        <f t="shared" si="63"/>
        <v>1576</v>
      </c>
      <c r="J920" s="141">
        <f t="shared" si="64"/>
        <v>1765.1200000000001</v>
      </c>
      <c r="K920" s="142"/>
    </row>
    <row r="921" spans="1:11" s="120" customFormat="1" ht="12.75">
      <c r="A921" s="143" t="s">
        <v>1712</v>
      </c>
      <c r="B921" s="144">
        <v>1329510</v>
      </c>
      <c r="C921" s="144" t="s">
        <v>1720</v>
      </c>
      <c r="D921" s="139">
        <v>285.7</v>
      </c>
      <c r="E921" s="140"/>
      <c r="F921" s="141"/>
      <c r="G921" s="141">
        <f t="shared" si="66"/>
        <v>0</v>
      </c>
      <c r="H921" s="140">
        <v>100</v>
      </c>
      <c r="I921" s="140">
        <f t="shared" si="63"/>
        <v>28570</v>
      </c>
      <c r="J921" s="141">
        <f t="shared" si="64"/>
        <v>31998.4</v>
      </c>
      <c r="K921" s="142"/>
    </row>
    <row r="922" spans="1:12" s="146" customFormat="1" ht="15">
      <c r="A922" s="143" t="s">
        <v>1712</v>
      </c>
      <c r="B922" s="144">
        <v>1329200</v>
      </c>
      <c r="C922" s="144" t="s">
        <v>1721</v>
      </c>
      <c r="D922" s="139">
        <v>157.6</v>
      </c>
      <c r="E922" s="140"/>
      <c r="F922" s="141"/>
      <c r="G922" s="141">
        <f t="shared" si="66"/>
        <v>0</v>
      </c>
      <c r="H922" s="140">
        <v>10</v>
      </c>
      <c r="I922" s="140">
        <f t="shared" si="63"/>
        <v>1576</v>
      </c>
      <c r="J922" s="141">
        <f t="shared" si="64"/>
        <v>1765.1200000000001</v>
      </c>
      <c r="K922" s="142"/>
      <c r="L922" s="120"/>
    </row>
    <row r="923" spans="1:12" s="146" customFormat="1" ht="15">
      <c r="A923" s="143" t="s">
        <v>1712</v>
      </c>
      <c r="B923" s="144">
        <v>1329201</v>
      </c>
      <c r="C923" s="144" t="s">
        <v>1722</v>
      </c>
      <c r="D923" s="139">
        <v>285.7</v>
      </c>
      <c r="E923" s="140"/>
      <c r="F923" s="141"/>
      <c r="G923" s="141">
        <f t="shared" si="66"/>
        <v>0</v>
      </c>
      <c r="H923" s="140">
        <v>20</v>
      </c>
      <c r="I923" s="140">
        <f t="shared" si="63"/>
        <v>5714</v>
      </c>
      <c r="J923" s="141">
        <f t="shared" si="64"/>
        <v>6399.68</v>
      </c>
      <c r="K923" s="142"/>
      <c r="L923" s="120"/>
    </row>
    <row r="924" spans="1:11" s="120" customFormat="1" ht="12.75">
      <c r="A924" s="143" t="s">
        <v>1723</v>
      </c>
      <c r="B924" s="144">
        <v>1329203</v>
      </c>
      <c r="C924" s="144" t="s">
        <v>1724</v>
      </c>
      <c r="D924" s="139">
        <v>472.8</v>
      </c>
      <c r="E924" s="140"/>
      <c r="F924" s="141"/>
      <c r="G924" s="141">
        <f t="shared" si="66"/>
        <v>0</v>
      </c>
      <c r="H924" s="140">
        <v>50</v>
      </c>
      <c r="I924" s="140">
        <f t="shared" si="63"/>
        <v>23640</v>
      </c>
      <c r="J924" s="141">
        <f t="shared" si="64"/>
        <v>26476.800000000003</v>
      </c>
      <c r="K924" s="142"/>
    </row>
    <row r="925" spans="1:11" s="120" customFormat="1" ht="12.75">
      <c r="A925" s="143"/>
      <c r="B925" s="144"/>
      <c r="C925" s="144"/>
      <c r="D925" s="139"/>
      <c r="E925" s="140"/>
      <c r="F925" s="140"/>
      <c r="G925" s="141">
        <f t="shared" si="66"/>
        <v>0</v>
      </c>
      <c r="H925" s="140"/>
      <c r="I925" s="140">
        <f t="shared" si="63"/>
        <v>0</v>
      </c>
      <c r="J925" s="141">
        <f t="shared" si="64"/>
        <v>0</v>
      </c>
      <c r="K925" s="142"/>
    </row>
    <row r="926" spans="1:11" s="120" customFormat="1" ht="12.75">
      <c r="A926" s="137" t="s">
        <v>1725</v>
      </c>
      <c r="B926" s="138">
        <v>1132350</v>
      </c>
      <c r="C926" s="138" t="s">
        <v>1726</v>
      </c>
      <c r="D926" s="139">
        <v>438.6</v>
      </c>
      <c r="E926" s="231">
        <v>1824</v>
      </c>
      <c r="F926" s="232">
        <v>940884</v>
      </c>
      <c r="G926" s="141">
        <f t="shared" si="66"/>
        <v>855349.0909090908</v>
      </c>
      <c r="H926" s="140">
        <v>2000</v>
      </c>
      <c r="I926" s="140">
        <f t="shared" si="63"/>
        <v>877200</v>
      </c>
      <c r="J926" s="141">
        <f t="shared" si="64"/>
        <v>982464.0000000001</v>
      </c>
      <c r="K926" s="142">
        <f>J926/G926*100</f>
        <v>114.86117310954383</v>
      </c>
    </row>
    <row r="927" spans="1:11" s="120" customFormat="1" ht="12.75">
      <c r="A927" s="137"/>
      <c r="B927" s="138"/>
      <c r="C927" s="138"/>
      <c r="D927" s="139"/>
      <c r="E927" s="140"/>
      <c r="F927" s="140"/>
      <c r="G927" s="141">
        <f t="shared" si="66"/>
        <v>0</v>
      </c>
      <c r="H927" s="140"/>
      <c r="I927" s="140">
        <f t="shared" si="63"/>
        <v>0</v>
      </c>
      <c r="J927" s="141">
        <f t="shared" si="64"/>
        <v>0</v>
      </c>
      <c r="K927" s="142"/>
    </row>
    <row r="928" spans="1:11" s="120" customFormat="1" ht="12.75">
      <c r="A928" s="137" t="s">
        <v>1727</v>
      </c>
      <c r="B928" s="138">
        <v>1329371</v>
      </c>
      <c r="C928" s="138" t="s">
        <v>1728</v>
      </c>
      <c r="D928" s="139">
        <v>642.3</v>
      </c>
      <c r="E928" s="231">
        <v>1423</v>
      </c>
      <c r="F928" s="232">
        <v>1200640</v>
      </c>
      <c r="G928" s="141">
        <f t="shared" si="66"/>
        <v>1091490.909090909</v>
      </c>
      <c r="H928" s="140">
        <v>1700</v>
      </c>
      <c r="I928" s="140">
        <f t="shared" si="63"/>
        <v>1091910</v>
      </c>
      <c r="J928" s="141">
        <f t="shared" si="64"/>
        <v>1222939.2000000002</v>
      </c>
      <c r="K928" s="142">
        <f aca="true" t="shared" si="67" ref="K928:K933">J928/G928*100</f>
        <v>112.04300373134333</v>
      </c>
    </row>
    <row r="929" spans="1:11" s="120" customFormat="1" ht="12.75">
      <c r="A929" s="137" t="s">
        <v>1727</v>
      </c>
      <c r="B929" s="138">
        <v>1329380</v>
      </c>
      <c r="C929" s="138" t="s">
        <v>1729</v>
      </c>
      <c r="D929" s="139">
        <v>385.2</v>
      </c>
      <c r="E929" s="231">
        <v>303</v>
      </c>
      <c r="F929" s="232">
        <v>157448</v>
      </c>
      <c r="G929" s="141">
        <f t="shared" si="66"/>
        <v>143134.54545454544</v>
      </c>
      <c r="H929" s="140">
        <v>300</v>
      </c>
      <c r="I929" s="140">
        <f t="shared" si="63"/>
        <v>115560</v>
      </c>
      <c r="J929" s="141">
        <f t="shared" si="64"/>
        <v>129427.20000000001</v>
      </c>
      <c r="K929" s="142">
        <f t="shared" si="67"/>
        <v>90.42345409277985</v>
      </c>
    </row>
    <row r="930" spans="1:11" s="120" customFormat="1" ht="12.75">
      <c r="A930" s="137" t="s">
        <v>1727</v>
      </c>
      <c r="B930" s="138">
        <v>1329381</v>
      </c>
      <c r="C930" s="138" t="s">
        <v>1730</v>
      </c>
      <c r="D930" s="139">
        <v>642.3</v>
      </c>
      <c r="E930" s="231">
        <v>799</v>
      </c>
      <c r="F930" s="232">
        <v>706967</v>
      </c>
      <c r="G930" s="141">
        <f t="shared" si="66"/>
        <v>642697.2727272727</v>
      </c>
      <c r="H930" s="140">
        <v>1100</v>
      </c>
      <c r="I930" s="140">
        <f t="shared" si="63"/>
        <v>706530</v>
      </c>
      <c r="J930" s="141">
        <f t="shared" si="64"/>
        <v>791313.6000000001</v>
      </c>
      <c r="K930" s="142">
        <f t="shared" si="67"/>
        <v>123.12384595037678</v>
      </c>
    </row>
    <row r="931" spans="1:11" s="120" customFormat="1" ht="12.75">
      <c r="A931" s="137" t="s">
        <v>1727</v>
      </c>
      <c r="B931" s="138">
        <v>1329455</v>
      </c>
      <c r="C931" s="138" t="s">
        <v>1731</v>
      </c>
      <c r="D931" s="139">
        <v>385.2</v>
      </c>
      <c r="E931" s="231">
        <v>518</v>
      </c>
      <c r="F931" s="232">
        <v>267828</v>
      </c>
      <c r="G931" s="141">
        <f t="shared" si="66"/>
        <v>243479.99999999997</v>
      </c>
      <c r="H931" s="140">
        <v>550</v>
      </c>
      <c r="I931" s="140">
        <f t="shared" si="63"/>
        <v>211860</v>
      </c>
      <c r="J931" s="141">
        <f t="shared" si="64"/>
        <v>237283.2</v>
      </c>
      <c r="K931" s="142">
        <f t="shared" si="67"/>
        <v>97.45490389354363</v>
      </c>
    </row>
    <row r="932" spans="1:11" s="120" customFormat="1" ht="12.75">
      <c r="A932" s="137" t="s">
        <v>1727</v>
      </c>
      <c r="B932" s="138">
        <v>1329456</v>
      </c>
      <c r="C932" s="138" t="s">
        <v>1732</v>
      </c>
      <c r="D932" s="139">
        <v>642.3</v>
      </c>
      <c r="E932" s="231">
        <v>2274</v>
      </c>
      <c r="F932" s="232">
        <v>1828151</v>
      </c>
      <c r="G932" s="141">
        <f t="shared" si="66"/>
        <v>1661955.4545454544</v>
      </c>
      <c r="H932" s="140">
        <v>3000</v>
      </c>
      <c r="I932" s="140">
        <f t="shared" si="63"/>
        <v>1926899.9999999998</v>
      </c>
      <c r="J932" s="141">
        <f t="shared" si="64"/>
        <v>2158128</v>
      </c>
      <c r="K932" s="142">
        <f t="shared" si="67"/>
        <v>129.8547439462058</v>
      </c>
    </row>
    <row r="933" spans="1:11" s="120" customFormat="1" ht="12.75">
      <c r="A933" s="137" t="s">
        <v>1727</v>
      </c>
      <c r="B933" s="138">
        <v>1329105</v>
      </c>
      <c r="C933" s="138" t="s">
        <v>1733</v>
      </c>
      <c r="D933" s="139">
        <v>642.3</v>
      </c>
      <c r="E933" s="231">
        <v>34</v>
      </c>
      <c r="F933" s="232">
        <v>27639</v>
      </c>
      <c r="G933" s="141">
        <f t="shared" si="66"/>
        <v>25126.363636363636</v>
      </c>
      <c r="H933" s="140">
        <v>500</v>
      </c>
      <c r="I933" s="140">
        <f t="shared" si="63"/>
        <v>321150</v>
      </c>
      <c r="J933" s="141">
        <f t="shared" si="64"/>
        <v>359688.00000000006</v>
      </c>
      <c r="K933" s="142">
        <f t="shared" si="67"/>
        <v>1431.5163356127214</v>
      </c>
    </row>
    <row r="934" spans="1:11" s="120" customFormat="1" ht="12.75">
      <c r="A934" s="137" t="s">
        <v>1727</v>
      </c>
      <c r="B934" s="138">
        <v>1329104</v>
      </c>
      <c r="C934" s="138" t="s">
        <v>1734</v>
      </c>
      <c r="D934" s="139">
        <v>385.2</v>
      </c>
      <c r="E934" s="140"/>
      <c r="F934" s="141"/>
      <c r="G934" s="141">
        <f t="shared" si="66"/>
        <v>0</v>
      </c>
      <c r="H934" s="140">
        <v>50</v>
      </c>
      <c r="I934" s="140">
        <f t="shared" si="63"/>
        <v>19260</v>
      </c>
      <c r="J934" s="141">
        <f t="shared" si="64"/>
        <v>21571.2</v>
      </c>
      <c r="K934" s="142"/>
    </row>
    <row r="935" spans="1:11" s="120" customFormat="1" ht="12.75">
      <c r="A935" s="137" t="s">
        <v>1727</v>
      </c>
      <c r="B935" s="138">
        <v>1329382</v>
      </c>
      <c r="C935" s="138" t="s">
        <v>1735</v>
      </c>
      <c r="D935" s="139">
        <v>385.2</v>
      </c>
      <c r="E935" s="140"/>
      <c r="F935" s="141"/>
      <c r="G935" s="141">
        <f t="shared" si="66"/>
        <v>0</v>
      </c>
      <c r="H935" s="140">
        <v>10</v>
      </c>
      <c r="I935" s="140">
        <f t="shared" si="63"/>
        <v>3852</v>
      </c>
      <c r="J935" s="141">
        <f t="shared" si="64"/>
        <v>4314.240000000001</v>
      </c>
      <c r="K935" s="142"/>
    </row>
    <row r="936" spans="1:11" s="120" customFormat="1" ht="12.75">
      <c r="A936" s="137" t="s">
        <v>1727</v>
      </c>
      <c r="B936" s="138">
        <v>1329383</v>
      </c>
      <c r="C936" s="138" t="s">
        <v>1736</v>
      </c>
      <c r="D936" s="139">
        <v>642.3</v>
      </c>
      <c r="E936" s="140"/>
      <c r="F936" s="141"/>
      <c r="G936" s="141">
        <f t="shared" si="66"/>
        <v>0</v>
      </c>
      <c r="H936" s="140">
        <v>50</v>
      </c>
      <c r="I936" s="140">
        <f t="shared" si="63"/>
        <v>32114.999999999996</v>
      </c>
      <c r="J936" s="141">
        <f t="shared" si="64"/>
        <v>35968.8</v>
      </c>
      <c r="K936" s="142"/>
    </row>
    <row r="937" spans="1:11" s="120" customFormat="1" ht="12.75">
      <c r="A937" s="137" t="s">
        <v>1727</v>
      </c>
      <c r="B937" s="138">
        <v>1329081</v>
      </c>
      <c r="C937" s="138" t="s">
        <v>1737</v>
      </c>
      <c r="D937" s="139">
        <v>385.2</v>
      </c>
      <c r="E937" s="140"/>
      <c r="F937" s="141"/>
      <c r="G937" s="141">
        <f t="shared" si="66"/>
        <v>0</v>
      </c>
      <c r="H937" s="140">
        <v>10</v>
      </c>
      <c r="I937" s="140">
        <f t="shared" si="63"/>
        <v>3852</v>
      </c>
      <c r="J937" s="141">
        <f t="shared" si="64"/>
        <v>4314.240000000001</v>
      </c>
      <c r="K937" s="142"/>
    </row>
    <row r="938" spans="1:11" s="120" customFormat="1" ht="12.75">
      <c r="A938" s="137" t="s">
        <v>1727</v>
      </c>
      <c r="B938" s="138">
        <v>1329080</v>
      </c>
      <c r="C938" s="138" t="s">
        <v>1738</v>
      </c>
      <c r="D938" s="139">
        <v>642.3</v>
      </c>
      <c r="E938" s="140"/>
      <c r="F938" s="141"/>
      <c r="G938" s="141">
        <f t="shared" si="66"/>
        <v>0</v>
      </c>
      <c r="H938" s="140">
        <v>50</v>
      </c>
      <c r="I938" s="140">
        <f t="shared" si="63"/>
        <v>32114.999999999996</v>
      </c>
      <c r="J938" s="141">
        <f t="shared" si="64"/>
        <v>35968.8</v>
      </c>
      <c r="K938" s="142"/>
    </row>
    <row r="939" spans="1:11" s="120" customFormat="1" ht="12.75">
      <c r="A939" s="137"/>
      <c r="B939" s="138"/>
      <c r="C939" s="138"/>
      <c r="D939" s="139"/>
      <c r="E939" s="140"/>
      <c r="F939" s="140"/>
      <c r="G939" s="141">
        <f t="shared" si="66"/>
        <v>0</v>
      </c>
      <c r="H939" s="140"/>
      <c r="I939" s="140">
        <f t="shared" si="63"/>
        <v>0</v>
      </c>
      <c r="J939" s="141">
        <f t="shared" si="64"/>
        <v>0</v>
      </c>
      <c r="K939" s="142"/>
    </row>
    <row r="940" spans="1:11" s="120" customFormat="1" ht="12.75">
      <c r="A940" s="137" t="s">
        <v>1739</v>
      </c>
      <c r="B940" s="138">
        <v>1132300</v>
      </c>
      <c r="C940" s="138" t="s">
        <v>1740</v>
      </c>
      <c r="D940" s="139">
        <v>363.5</v>
      </c>
      <c r="E940" s="231">
        <v>1254</v>
      </c>
      <c r="F940" s="232">
        <v>561579</v>
      </c>
      <c r="G940" s="141">
        <f t="shared" si="66"/>
        <v>510526.3636363636</v>
      </c>
      <c r="H940" s="140">
        <v>1000</v>
      </c>
      <c r="I940" s="140">
        <f t="shared" si="63"/>
        <v>363500</v>
      </c>
      <c r="J940" s="141">
        <f t="shared" si="64"/>
        <v>407120.00000000006</v>
      </c>
      <c r="K940" s="142">
        <f>J940/G940*100</f>
        <v>79.74514716540328</v>
      </c>
    </row>
    <row r="941" spans="1:11" s="120" customFormat="1" ht="12.75">
      <c r="A941" s="137" t="s">
        <v>1739</v>
      </c>
      <c r="B941" s="138">
        <v>1132320</v>
      </c>
      <c r="C941" s="138" t="s">
        <v>1741</v>
      </c>
      <c r="D941" s="139">
        <v>363.5</v>
      </c>
      <c r="E941" s="231">
        <v>1486</v>
      </c>
      <c r="F941" s="232">
        <v>646199</v>
      </c>
      <c r="G941" s="141">
        <f t="shared" si="66"/>
        <v>587453.6363636364</v>
      </c>
      <c r="H941" s="140">
        <v>2200</v>
      </c>
      <c r="I941" s="140">
        <f t="shared" si="63"/>
        <v>799700</v>
      </c>
      <c r="J941" s="141">
        <f t="shared" si="64"/>
        <v>895664.0000000001</v>
      </c>
      <c r="K941" s="142">
        <f>J941/G941*100</f>
        <v>152.46547890046259</v>
      </c>
    </row>
    <row r="942" spans="1:11" s="120" customFormat="1" ht="12.75">
      <c r="A942" s="137"/>
      <c r="B942" s="138"/>
      <c r="C942" s="138"/>
      <c r="D942" s="139"/>
      <c r="E942" s="140"/>
      <c r="F942" s="141"/>
      <c r="G942" s="141">
        <f t="shared" si="66"/>
        <v>0</v>
      </c>
      <c r="H942" s="140"/>
      <c r="I942" s="140">
        <f t="shared" si="63"/>
        <v>0</v>
      </c>
      <c r="J942" s="141">
        <f t="shared" si="64"/>
        <v>0</v>
      </c>
      <c r="K942" s="142"/>
    </row>
    <row r="943" spans="1:11" s="120" customFormat="1" ht="12.75">
      <c r="A943" s="137" t="s">
        <v>1742</v>
      </c>
      <c r="B943" s="138">
        <v>1327130</v>
      </c>
      <c r="C943" s="138" t="s">
        <v>1743</v>
      </c>
      <c r="D943" s="139">
        <v>513.1</v>
      </c>
      <c r="E943" s="231">
        <v>816</v>
      </c>
      <c r="F943" s="232">
        <v>506391</v>
      </c>
      <c r="G943" s="141">
        <f t="shared" si="66"/>
        <v>460355.45454545453</v>
      </c>
      <c r="H943" s="140">
        <v>1200</v>
      </c>
      <c r="I943" s="140">
        <f t="shared" si="63"/>
        <v>615720</v>
      </c>
      <c r="J943" s="141">
        <f t="shared" si="64"/>
        <v>689606.4</v>
      </c>
      <c r="K943" s="142">
        <f>J943/G943*100</f>
        <v>149.79868125618347</v>
      </c>
    </row>
    <row r="944" spans="1:11" s="120" customFormat="1" ht="12.75">
      <c r="A944" s="137"/>
      <c r="B944" s="138"/>
      <c r="C944" s="138"/>
      <c r="D944" s="139"/>
      <c r="E944" s="140"/>
      <c r="F944" s="140"/>
      <c r="G944" s="141">
        <f t="shared" si="66"/>
        <v>0</v>
      </c>
      <c r="H944" s="140"/>
      <c r="I944" s="140">
        <f t="shared" si="63"/>
        <v>0</v>
      </c>
      <c r="J944" s="141">
        <f t="shared" si="64"/>
        <v>0</v>
      </c>
      <c r="K944" s="142"/>
    </row>
    <row r="945" spans="1:11" s="120" customFormat="1" ht="12.75">
      <c r="A945" s="137" t="s">
        <v>1744</v>
      </c>
      <c r="B945" s="138">
        <v>1327310</v>
      </c>
      <c r="C945" s="138" t="s">
        <v>210</v>
      </c>
      <c r="D945" s="139"/>
      <c r="E945" s="231">
        <v>127</v>
      </c>
      <c r="F945" s="232">
        <v>35136</v>
      </c>
      <c r="G945" s="141">
        <f t="shared" si="66"/>
        <v>31941.81818181818</v>
      </c>
      <c r="H945" s="140"/>
      <c r="I945" s="140">
        <f t="shared" si="63"/>
        <v>0</v>
      </c>
      <c r="J945" s="141">
        <f t="shared" si="64"/>
        <v>0</v>
      </c>
      <c r="K945" s="142">
        <f>J945/G945*100</f>
        <v>0</v>
      </c>
    </row>
    <row r="946" spans="1:11" s="120" customFormat="1" ht="12.75">
      <c r="A946" s="137" t="s">
        <v>1744</v>
      </c>
      <c r="B946" s="138">
        <v>1327311</v>
      </c>
      <c r="C946" s="138" t="s">
        <v>1745</v>
      </c>
      <c r="D946" s="139"/>
      <c r="E946" s="231">
        <v>206</v>
      </c>
      <c r="F946" s="232">
        <v>57192</v>
      </c>
      <c r="G946" s="141">
        <f t="shared" si="66"/>
        <v>51992.72727272727</v>
      </c>
      <c r="H946" s="140"/>
      <c r="I946" s="140">
        <f t="shared" si="63"/>
        <v>0</v>
      </c>
      <c r="J946" s="141">
        <f t="shared" si="64"/>
        <v>0</v>
      </c>
      <c r="K946" s="142">
        <f>J946/G946*100</f>
        <v>0</v>
      </c>
    </row>
    <row r="947" spans="1:11" s="120" customFormat="1" ht="12.75">
      <c r="A947" s="137" t="s">
        <v>1744</v>
      </c>
      <c r="B947" s="138">
        <v>1327355</v>
      </c>
      <c r="C947" s="138" t="s">
        <v>1746</v>
      </c>
      <c r="D947" s="139">
        <v>142.6</v>
      </c>
      <c r="E947" s="231">
        <v>103</v>
      </c>
      <c r="F947" s="232">
        <v>27084</v>
      </c>
      <c r="G947" s="141">
        <f t="shared" si="66"/>
        <v>24621.81818181818</v>
      </c>
      <c r="H947" s="140">
        <v>200</v>
      </c>
      <c r="I947" s="140">
        <f t="shared" si="63"/>
        <v>28520</v>
      </c>
      <c r="J947" s="141">
        <f t="shared" si="64"/>
        <v>31942.4</v>
      </c>
      <c r="K947" s="142">
        <f>J947/G947*100</f>
        <v>129.7320927484862</v>
      </c>
    </row>
    <row r="948" spans="1:11" s="120" customFormat="1" ht="12.75">
      <c r="A948" s="137" t="s">
        <v>1744</v>
      </c>
      <c r="B948" s="138">
        <v>1327356</v>
      </c>
      <c r="C948" s="138" t="s">
        <v>1747</v>
      </c>
      <c r="D948" s="139">
        <v>142.6</v>
      </c>
      <c r="E948" s="140"/>
      <c r="F948" s="140"/>
      <c r="G948" s="141">
        <f t="shared" si="66"/>
        <v>0</v>
      </c>
      <c r="H948" s="140">
        <v>200</v>
      </c>
      <c r="I948" s="140">
        <f t="shared" si="63"/>
        <v>28520</v>
      </c>
      <c r="J948" s="141">
        <f t="shared" si="64"/>
        <v>31942.4</v>
      </c>
      <c r="K948" s="142"/>
    </row>
    <row r="949" spans="1:11" s="120" customFormat="1" ht="12.75">
      <c r="A949" s="137" t="s">
        <v>1744</v>
      </c>
      <c r="B949" s="138">
        <v>1327401</v>
      </c>
      <c r="C949" s="138" t="s">
        <v>1748</v>
      </c>
      <c r="D949" s="139">
        <v>142.6</v>
      </c>
      <c r="E949" s="140"/>
      <c r="F949" s="140"/>
      <c r="G949" s="141">
        <f t="shared" si="66"/>
        <v>0</v>
      </c>
      <c r="H949" s="140">
        <v>100</v>
      </c>
      <c r="I949" s="140">
        <f t="shared" si="63"/>
        <v>14260</v>
      </c>
      <c r="J949" s="141">
        <f t="shared" si="64"/>
        <v>15971.2</v>
      </c>
      <c r="K949" s="142"/>
    </row>
    <row r="950" spans="1:11" s="120" customFormat="1" ht="12.75">
      <c r="A950" s="137" t="s">
        <v>1744</v>
      </c>
      <c r="B950" s="138">
        <v>1327400</v>
      </c>
      <c r="C950" s="138" t="s">
        <v>1749</v>
      </c>
      <c r="D950" s="139">
        <v>142.6</v>
      </c>
      <c r="E950" s="140"/>
      <c r="F950" s="140"/>
      <c r="G950" s="141">
        <f t="shared" si="66"/>
        <v>0</v>
      </c>
      <c r="H950" s="140">
        <v>200</v>
      </c>
      <c r="I950" s="140">
        <f t="shared" si="63"/>
        <v>28520</v>
      </c>
      <c r="J950" s="141">
        <f t="shared" si="64"/>
        <v>31942.4</v>
      </c>
      <c r="K950" s="142"/>
    </row>
    <row r="951" spans="1:11" s="120" customFormat="1" ht="12.75">
      <c r="A951" s="137"/>
      <c r="B951" s="138"/>
      <c r="C951" s="138"/>
      <c r="D951" s="139"/>
      <c r="E951" s="140"/>
      <c r="F951" s="140"/>
      <c r="G951" s="141">
        <f t="shared" si="66"/>
        <v>0</v>
      </c>
      <c r="H951" s="140"/>
      <c r="I951" s="140">
        <f t="shared" si="63"/>
        <v>0</v>
      </c>
      <c r="J951" s="141">
        <f t="shared" si="64"/>
        <v>0</v>
      </c>
      <c r="K951" s="142"/>
    </row>
    <row r="952" spans="1:11" s="120" customFormat="1" ht="12.75">
      <c r="A952" s="137" t="s">
        <v>1750</v>
      </c>
      <c r="B952" s="138">
        <v>1327402</v>
      </c>
      <c r="C952" s="138" t="s">
        <v>217</v>
      </c>
      <c r="D952" s="139">
        <v>658.7</v>
      </c>
      <c r="E952" s="231">
        <v>491</v>
      </c>
      <c r="F952" s="232">
        <v>382695</v>
      </c>
      <c r="G952" s="141">
        <f t="shared" si="66"/>
        <v>347904.5454545454</v>
      </c>
      <c r="H952" s="140">
        <v>600</v>
      </c>
      <c r="I952" s="140">
        <f t="shared" si="63"/>
        <v>395220</v>
      </c>
      <c r="J952" s="141">
        <f t="shared" si="64"/>
        <v>442646.4</v>
      </c>
      <c r="K952" s="142">
        <f>J952/G952*100</f>
        <v>127.2321404774037</v>
      </c>
    </row>
    <row r="953" spans="1:11" s="120" customFormat="1" ht="12.75">
      <c r="A953" s="137" t="s">
        <v>1750</v>
      </c>
      <c r="B953" s="138">
        <v>1327505</v>
      </c>
      <c r="C953" s="138" t="s">
        <v>383</v>
      </c>
      <c r="D953" s="139">
        <v>988.1</v>
      </c>
      <c r="E953" s="231">
        <v>105</v>
      </c>
      <c r="F953" s="232">
        <v>127821</v>
      </c>
      <c r="G953" s="141">
        <f t="shared" si="66"/>
        <v>116200.90909090909</v>
      </c>
      <c r="H953" s="140">
        <v>200</v>
      </c>
      <c r="I953" s="140">
        <f t="shared" si="63"/>
        <v>197620</v>
      </c>
      <c r="J953" s="141">
        <f t="shared" si="64"/>
        <v>221334.40000000002</v>
      </c>
      <c r="K953" s="142">
        <f>J953/G953*100</f>
        <v>190.47561824739284</v>
      </c>
    </row>
    <row r="954" spans="1:11" s="120" customFormat="1" ht="12.75">
      <c r="A954" s="137" t="s">
        <v>1750</v>
      </c>
      <c r="B954" s="138">
        <v>1327506</v>
      </c>
      <c r="C954" s="138" t="s">
        <v>384</v>
      </c>
      <c r="D954" s="139">
        <v>1844.4</v>
      </c>
      <c r="E954" s="231">
        <v>105</v>
      </c>
      <c r="F954" s="232">
        <v>233668</v>
      </c>
      <c r="G954" s="141">
        <f t="shared" si="66"/>
        <v>212425.45454545453</v>
      </c>
      <c r="H954" s="140">
        <v>150</v>
      </c>
      <c r="I954" s="140">
        <f t="shared" si="63"/>
        <v>276660</v>
      </c>
      <c r="J954" s="141">
        <f t="shared" si="64"/>
        <v>309859.2</v>
      </c>
      <c r="K954" s="142">
        <f>J954/G954*100</f>
        <v>145.86726466610747</v>
      </c>
    </row>
    <row r="955" spans="1:11" s="120" customFormat="1" ht="12.75">
      <c r="A955" s="137" t="s">
        <v>1750</v>
      </c>
      <c r="B955" s="138">
        <v>1327507</v>
      </c>
      <c r="C955" s="138" t="s">
        <v>385</v>
      </c>
      <c r="D955" s="139">
        <v>263.5</v>
      </c>
      <c r="E955" s="231">
        <v>6</v>
      </c>
      <c r="F955" s="232">
        <v>1948</v>
      </c>
      <c r="G955" s="141">
        <f t="shared" si="66"/>
        <v>1770.9090909090908</v>
      </c>
      <c r="H955" s="140">
        <v>250</v>
      </c>
      <c r="I955" s="140">
        <f t="shared" si="63"/>
        <v>65875</v>
      </c>
      <c r="J955" s="141">
        <f t="shared" si="64"/>
        <v>73780</v>
      </c>
      <c r="K955" s="142">
        <f>J955/G955*100</f>
        <v>4166.221765913759</v>
      </c>
    </row>
    <row r="956" spans="1:11" s="120" customFormat="1" ht="12.75">
      <c r="A956" s="137"/>
      <c r="B956" s="138"/>
      <c r="C956" s="138"/>
      <c r="D956" s="139"/>
      <c r="E956" s="140"/>
      <c r="F956" s="141"/>
      <c r="G956" s="141">
        <f t="shared" si="66"/>
        <v>0</v>
      </c>
      <c r="H956" s="140"/>
      <c r="I956" s="140">
        <f t="shared" si="63"/>
        <v>0</v>
      </c>
      <c r="J956" s="141">
        <f t="shared" si="64"/>
        <v>0</v>
      </c>
      <c r="K956" s="142"/>
    </row>
    <row r="957" spans="1:11" s="120" customFormat="1" ht="12.75">
      <c r="A957" s="137" t="s">
        <v>1751</v>
      </c>
      <c r="B957" s="138">
        <v>1025859</v>
      </c>
      <c r="C957" s="138" t="s">
        <v>1752</v>
      </c>
      <c r="D957" s="139">
        <v>339.9</v>
      </c>
      <c r="E957" s="231">
        <v>484</v>
      </c>
      <c r="F957" s="232">
        <v>197548</v>
      </c>
      <c r="G957" s="141">
        <f t="shared" si="66"/>
        <v>179589.09090909088</v>
      </c>
      <c r="H957" s="140">
        <v>900</v>
      </c>
      <c r="I957" s="140">
        <f t="shared" si="63"/>
        <v>305910</v>
      </c>
      <c r="J957" s="141">
        <f t="shared" si="64"/>
        <v>342619.2</v>
      </c>
      <c r="K957" s="142">
        <f>J957/G957*100</f>
        <v>190.77951687691098</v>
      </c>
    </row>
    <row r="958" spans="1:11" s="120" customFormat="1" ht="12.75">
      <c r="A958" s="137"/>
      <c r="B958" s="138"/>
      <c r="C958" s="138"/>
      <c r="D958" s="139"/>
      <c r="E958" s="140"/>
      <c r="F958" s="140"/>
      <c r="G958" s="141">
        <f t="shared" si="66"/>
        <v>0</v>
      </c>
      <c r="H958" s="140"/>
      <c r="I958" s="140">
        <f t="shared" si="63"/>
        <v>0</v>
      </c>
      <c r="J958" s="141">
        <f t="shared" si="64"/>
        <v>0</v>
      </c>
      <c r="K958" s="142"/>
    </row>
    <row r="959" spans="1:11" s="120" customFormat="1" ht="12.75">
      <c r="A959" s="137" t="s">
        <v>1753</v>
      </c>
      <c r="B959" s="138">
        <v>1328230</v>
      </c>
      <c r="C959" s="138" t="s">
        <v>1754</v>
      </c>
      <c r="D959" s="139">
        <v>672.5</v>
      </c>
      <c r="E959" s="231">
        <v>1031</v>
      </c>
      <c r="F959" s="232">
        <v>830195</v>
      </c>
      <c r="G959" s="141">
        <f t="shared" si="66"/>
        <v>754722.7272727272</v>
      </c>
      <c r="H959" s="140">
        <v>1500</v>
      </c>
      <c r="I959" s="140">
        <f t="shared" si="63"/>
        <v>1008750</v>
      </c>
      <c r="J959" s="141">
        <f t="shared" si="64"/>
        <v>1129800</v>
      </c>
      <c r="K959" s="142">
        <f>J959/G959*100</f>
        <v>149.69736025873442</v>
      </c>
    </row>
    <row r="960" spans="1:11" s="120" customFormat="1" ht="12.75">
      <c r="A960" s="137"/>
      <c r="B960" s="138"/>
      <c r="C960" s="138"/>
      <c r="D960" s="139"/>
      <c r="E960" s="140"/>
      <c r="F960" s="141"/>
      <c r="G960" s="141">
        <f t="shared" si="66"/>
        <v>0</v>
      </c>
      <c r="H960" s="140"/>
      <c r="I960" s="140">
        <f t="shared" si="63"/>
        <v>0</v>
      </c>
      <c r="J960" s="141">
        <f t="shared" si="64"/>
        <v>0</v>
      </c>
      <c r="K960" s="142"/>
    </row>
    <row r="961" spans="1:11" s="120" customFormat="1" ht="12.75">
      <c r="A961" s="137" t="s">
        <v>1755</v>
      </c>
      <c r="B961" s="138">
        <v>1328621</v>
      </c>
      <c r="C961" s="138" t="s">
        <v>1756</v>
      </c>
      <c r="D961" s="139">
        <v>7322.1</v>
      </c>
      <c r="E961" s="231">
        <v>9</v>
      </c>
      <c r="F961" s="232">
        <v>76838</v>
      </c>
      <c r="G961" s="141">
        <f t="shared" si="66"/>
        <v>69852.72727272726</v>
      </c>
      <c r="H961" s="140">
        <v>80</v>
      </c>
      <c r="I961" s="140">
        <f t="shared" si="63"/>
        <v>585768</v>
      </c>
      <c r="J961" s="141">
        <f t="shared" si="64"/>
        <v>656060.16</v>
      </c>
      <c r="K961" s="142">
        <f>J961/G961*100</f>
        <v>939.2047892969625</v>
      </c>
    </row>
    <row r="962" spans="1:11" s="120" customFormat="1" ht="12.75">
      <c r="A962" s="137"/>
      <c r="B962" s="138"/>
      <c r="C962" s="138"/>
      <c r="D962" s="139"/>
      <c r="E962" s="140"/>
      <c r="F962" s="141"/>
      <c r="G962" s="141">
        <f t="shared" si="66"/>
        <v>0</v>
      </c>
      <c r="H962" s="140"/>
      <c r="I962" s="140">
        <f t="shared" si="63"/>
        <v>0</v>
      </c>
      <c r="J962" s="141">
        <f t="shared" si="64"/>
        <v>0</v>
      </c>
      <c r="K962" s="142"/>
    </row>
    <row r="963" spans="1:11" s="120" customFormat="1" ht="12.75">
      <c r="A963" s="137" t="s">
        <v>1757</v>
      </c>
      <c r="B963" s="138">
        <v>1328372</v>
      </c>
      <c r="C963" s="138" t="s">
        <v>1758</v>
      </c>
      <c r="D963" s="139">
        <v>30124.5</v>
      </c>
      <c r="E963" s="231">
        <v>7</v>
      </c>
      <c r="F963" s="232">
        <v>245876</v>
      </c>
      <c r="G963" s="141">
        <f t="shared" si="66"/>
        <v>223523.63636363635</v>
      </c>
      <c r="H963" s="140">
        <v>10</v>
      </c>
      <c r="I963" s="140">
        <f t="shared" si="63"/>
        <v>301245</v>
      </c>
      <c r="J963" s="141">
        <f t="shared" si="64"/>
        <v>337394.4</v>
      </c>
      <c r="K963" s="142">
        <f>J963/G963*100</f>
        <v>150.9434999755975</v>
      </c>
    </row>
    <row r="964" spans="1:12" s="124" customFormat="1" ht="15">
      <c r="A964" s="137"/>
      <c r="B964" s="138"/>
      <c r="C964" s="138"/>
      <c r="D964" s="139"/>
      <c r="E964" s="140"/>
      <c r="F964" s="140"/>
      <c r="G964" s="141">
        <f t="shared" si="66"/>
        <v>0</v>
      </c>
      <c r="H964" s="140"/>
      <c r="I964" s="140">
        <f t="shared" si="63"/>
        <v>0</v>
      </c>
      <c r="J964" s="141">
        <f t="shared" si="64"/>
        <v>0</v>
      </c>
      <c r="K964" s="142"/>
      <c r="L964" s="120"/>
    </row>
    <row r="965" spans="1:11" s="120" customFormat="1" ht="12.75">
      <c r="A965" s="137" t="s">
        <v>1759</v>
      </c>
      <c r="B965" s="138">
        <v>1328615</v>
      </c>
      <c r="C965" s="138" t="s">
        <v>10</v>
      </c>
      <c r="D965" s="139"/>
      <c r="E965" s="140"/>
      <c r="F965" s="140"/>
      <c r="G965" s="141">
        <f t="shared" si="66"/>
        <v>0</v>
      </c>
      <c r="H965" s="140"/>
      <c r="I965" s="140">
        <f t="shared" si="63"/>
        <v>0</v>
      </c>
      <c r="J965" s="141">
        <f t="shared" si="64"/>
        <v>0</v>
      </c>
      <c r="K965" s="142"/>
    </row>
    <row r="966" spans="1:12" s="150" customFormat="1" ht="15">
      <c r="A966" s="137" t="s">
        <v>1759</v>
      </c>
      <c r="B966" s="138">
        <v>1328617</v>
      </c>
      <c r="C966" s="138" t="s">
        <v>1760</v>
      </c>
      <c r="D966" s="140">
        <v>2273.2</v>
      </c>
      <c r="E966" s="140"/>
      <c r="F966" s="140"/>
      <c r="G966" s="141">
        <f t="shared" si="66"/>
        <v>0</v>
      </c>
      <c r="H966" s="140">
        <v>10</v>
      </c>
      <c r="I966" s="140">
        <f t="shared" si="63"/>
        <v>22732</v>
      </c>
      <c r="J966" s="141">
        <f t="shared" si="64"/>
        <v>25459.840000000004</v>
      </c>
      <c r="K966" s="142"/>
      <c r="L966" s="120"/>
    </row>
    <row r="967" spans="1:11" s="120" customFormat="1" ht="12.75">
      <c r="A967" s="137"/>
      <c r="B967" s="138"/>
      <c r="C967" s="138"/>
      <c r="D967" s="139"/>
      <c r="E967" s="140"/>
      <c r="F967" s="140"/>
      <c r="G967" s="141">
        <f t="shared" si="66"/>
        <v>0</v>
      </c>
      <c r="H967" s="140"/>
      <c r="I967" s="140">
        <f t="shared" si="63"/>
        <v>0</v>
      </c>
      <c r="J967" s="141">
        <f t="shared" si="64"/>
        <v>0</v>
      </c>
      <c r="K967" s="142"/>
    </row>
    <row r="968" spans="1:11" s="120" customFormat="1" ht="12.75">
      <c r="A968" s="137" t="s">
        <v>1761</v>
      </c>
      <c r="B968" s="138">
        <v>1328375</v>
      </c>
      <c r="C968" s="138" t="s">
        <v>1762</v>
      </c>
      <c r="D968" s="139">
        <v>10199.5</v>
      </c>
      <c r="E968" s="231">
        <v>8</v>
      </c>
      <c r="F968" s="232">
        <v>94620</v>
      </c>
      <c r="G968" s="141">
        <f t="shared" si="66"/>
        <v>86018.18181818181</v>
      </c>
      <c r="H968" s="140">
        <v>14</v>
      </c>
      <c r="I968" s="140">
        <f t="shared" si="63"/>
        <v>142793</v>
      </c>
      <c r="J968" s="141">
        <f t="shared" si="64"/>
        <v>159928.16</v>
      </c>
      <c r="K968" s="142">
        <f>J968/G968*100</f>
        <v>185.92366941450013</v>
      </c>
    </row>
    <row r="969" spans="1:11" s="120" customFormat="1" ht="12.75">
      <c r="A969" s="137" t="s">
        <v>1761</v>
      </c>
      <c r="B969" s="138">
        <v>1328376</v>
      </c>
      <c r="C969" s="138" t="s">
        <v>1763</v>
      </c>
      <c r="D969" s="139">
        <v>5741.4</v>
      </c>
      <c r="E969" s="231">
        <v>154</v>
      </c>
      <c r="F969" s="232">
        <v>1071883</v>
      </c>
      <c r="G969" s="141">
        <f t="shared" si="66"/>
        <v>974439.0909090908</v>
      </c>
      <c r="H969" s="140">
        <v>170</v>
      </c>
      <c r="I969" s="140">
        <f t="shared" si="63"/>
        <v>976037.9999999999</v>
      </c>
      <c r="J969" s="141">
        <f t="shared" si="64"/>
        <v>1093162.56</v>
      </c>
      <c r="K969" s="142">
        <f>J969/G969*100</f>
        <v>112.18377528144399</v>
      </c>
    </row>
    <row r="970" spans="1:11" s="120" customFormat="1" ht="12.75">
      <c r="A970" s="137"/>
      <c r="B970" s="138"/>
      <c r="C970" s="138"/>
      <c r="D970" s="139"/>
      <c r="E970" s="140"/>
      <c r="F970" s="141"/>
      <c r="G970" s="141">
        <f t="shared" si="66"/>
        <v>0</v>
      </c>
      <c r="H970" s="140"/>
      <c r="I970" s="140">
        <f t="shared" si="63"/>
        <v>0</v>
      </c>
      <c r="J970" s="141">
        <f t="shared" si="64"/>
        <v>0</v>
      </c>
      <c r="K970" s="142"/>
    </row>
    <row r="971" spans="1:11" s="120" customFormat="1" ht="12.75">
      <c r="A971" s="137" t="s">
        <v>1764</v>
      </c>
      <c r="B971" s="138">
        <v>1328530</v>
      </c>
      <c r="C971" s="138" t="s">
        <v>1765</v>
      </c>
      <c r="D971" s="139">
        <v>23461.1</v>
      </c>
      <c r="E971" s="231">
        <v>8</v>
      </c>
      <c r="F971" s="232">
        <v>217647</v>
      </c>
      <c r="G971" s="141">
        <f t="shared" si="66"/>
        <v>197860.9090909091</v>
      </c>
      <c r="H971" s="140">
        <v>14</v>
      </c>
      <c r="I971" s="140">
        <f t="shared" si="63"/>
        <v>328455.39999999997</v>
      </c>
      <c r="J971" s="141">
        <f t="shared" si="64"/>
        <v>367870.048</v>
      </c>
      <c r="K971" s="142">
        <f>J971/G971*100</f>
        <v>185.923560995557</v>
      </c>
    </row>
    <row r="972" spans="1:11" s="120" customFormat="1" ht="12.75">
      <c r="A972" s="137"/>
      <c r="B972" s="138"/>
      <c r="C972" s="138"/>
      <c r="D972" s="139"/>
      <c r="E972" s="140"/>
      <c r="F972" s="140"/>
      <c r="G972" s="141">
        <f t="shared" si="66"/>
        <v>0</v>
      </c>
      <c r="H972" s="140"/>
      <c r="I972" s="140">
        <f t="shared" si="63"/>
        <v>0</v>
      </c>
      <c r="J972" s="141">
        <f t="shared" si="64"/>
        <v>0</v>
      </c>
      <c r="K972" s="142"/>
    </row>
    <row r="973" spans="1:11" s="120" customFormat="1" ht="12.75">
      <c r="A973" s="137" t="s">
        <v>1766</v>
      </c>
      <c r="B973" s="138">
        <v>1328380</v>
      </c>
      <c r="C973" s="138" t="s">
        <v>1767</v>
      </c>
      <c r="D973" s="139">
        <v>3461.8</v>
      </c>
      <c r="E973" s="231">
        <v>36</v>
      </c>
      <c r="F973" s="232">
        <v>142291</v>
      </c>
      <c r="G973" s="141">
        <f t="shared" si="66"/>
        <v>129355.45454545453</v>
      </c>
      <c r="H973" s="140">
        <v>45</v>
      </c>
      <c r="I973" s="140">
        <f t="shared" si="63"/>
        <v>155781</v>
      </c>
      <c r="J973" s="141">
        <f t="shared" si="64"/>
        <v>174474.72000000003</v>
      </c>
      <c r="K973" s="142">
        <f>J973/G973*100</f>
        <v>134.88006409400458</v>
      </c>
    </row>
    <row r="974" spans="1:11" s="120" customFormat="1" ht="12.75">
      <c r="A974" s="137"/>
      <c r="B974" s="138"/>
      <c r="C974" s="138"/>
      <c r="D974" s="139"/>
      <c r="E974" s="140"/>
      <c r="F974" s="141"/>
      <c r="G974" s="141">
        <f t="shared" si="66"/>
        <v>0</v>
      </c>
      <c r="H974" s="140"/>
      <c r="I974" s="140">
        <f t="shared" si="63"/>
        <v>0</v>
      </c>
      <c r="J974" s="141">
        <f t="shared" si="64"/>
        <v>0</v>
      </c>
      <c r="K974" s="142"/>
    </row>
    <row r="975" spans="1:11" s="120" customFormat="1" ht="12.75">
      <c r="A975" s="137" t="s">
        <v>1768</v>
      </c>
      <c r="B975" s="138">
        <v>1328393</v>
      </c>
      <c r="C975" s="138" t="s">
        <v>1769</v>
      </c>
      <c r="D975" s="139">
        <v>24961.4</v>
      </c>
      <c r="E975" s="231">
        <v>40</v>
      </c>
      <c r="F975" s="232">
        <v>1402465</v>
      </c>
      <c r="G975" s="141">
        <f t="shared" si="66"/>
        <v>1274968.1818181816</v>
      </c>
      <c r="H975" s="140">
        <v>90</v>
      </c>
      <c r="I975" s="140">
        <f aca="true" t="shared" si="68" ref="I975:I1038">D975*H975</f>
        <v>2246526</v>
      </c>
      <c r="J975" s="141">
        <f t="shared" si="64"/>
        <v>2516109.12</v>
      </c>
      <c r="K975" s="142">
        <f>J975/G975*100</f>
        <v>197.3468166407005</v>
      </c>
    </row>
    <row r="976" spans="1:11" s="120" customFormat="1" ht="12.75">
      <c r="A976" s="137"/>
      <c r="B976" s="138"/>
      <c r="C976" s="138"/>
      <c r="D976" s="139"/>
      <c r="E976" s="140"/>
      <c r="F976" s="141"/>
      <c r="G976" s="141">
        <f t="shared" si="66"/>
        <v>0</v>
      </c>
      <c r="H976" s="140"/>
      <c r="I976" s="140">
        <f t="shared" si="68"/>
        <v>0</v>
      </c>
      <c r="J976" s="141">
        <f aca="true" t="shared" si="69" ref="J976:J1039">I976*1.12</f>
        <v>0</v>
      </c>
      <c r="K976" s="142"/>
    </row>
    <row r="977" spans="1:12" s="150" customFormat="1" ht="15">
      <c r="A977" s="137" t="s">
        <v>1770</v>
      </c>
      <c r="B977" s="138">
        <v>1328640</v>
      </c>
      <c r="C977" s="138" t="s">
        <v>1771</v>
      </c>
      <c r="D977" s="139">
        <v>20758.3</v>
      </c>
      <c r="E977" s="231">
        <v>57</v>
      </c>
      <c r="F977" s="232">
        <v>1379638</v>
      </c>
      <c r="G977" s="141">
        <f t="shared" si="66"/>
        <v>1254216.3636363635</v>
      </c>
      <c r="H977" s="140">
        <v>100</v>
      </c>
      <c r="I977" s="140">
        <f t="shared" si="68"/>
        <v>2075830</v>
      </c>
      <c r="J977" s="141">
        <f t="shared" si="69"/>
        <v>2324929.6</v>
      </c>
      <c r="K977" s="142">
        <f>J977/G977*100</f>
        <v>185.36910117001707</v>
      </c>
      <c r="L977" s="120"/>
    </row>
    <row r="978" spans="1:12" s="149" customFormat="1" ht="15">
      <c r="A978" s="137"/>
      <c r="B978" s="138"/>
      <c r="C978" s="138"/>
      <c r="D978" s="139"/>
      <c r="E978" s="140"/>
      <c r="F978" s="141"/>
      <c r="G978" s="141">
        <f t="shared" si="66"/>
        <v>0</v>
      </c>
      <c r="H978" s="140"/>
      <c r="I978" s="140">
        <f t="shared" si="68"/>
        <v>0</v>
      </c>
      <c r="J978" s="141">
        <f t="shared" si="69"/>
        <v>0</v>
      </c>
      <c r="K978" s="142"/>
      <c r="L978" s="120"/>
    </row>
    <row r="979" spans="1:11" s="120" customFormat="1" ht="12.75">
      <c r="A979" s="137" t="s">
        <v>1772</v>
      </c>
      <c r="B979" s="138">
        <v>1328601</v>
      </c>
      <c r="C979" s="138" t="s">
        <v>1773</v>
      </c>
      <c r="D979" s="139">
        <v>33818.1</v>
      </c>
      <c r="E979" s="231">
        <v>44</v>
      </c>
      <c r="F979" s="232">
        <v>1733427</v>
      </c>
      <c r="G979" s="141">
        <f t="shared" si="66"/>
        <v>1575842.727272727</v>
      </c>
      <c r="H979" s="140">
        <v>110</v>
      </c>
      <c r="I979" s="140">
        <f t="shared" si="68"/>
        <v>3719991</v>
      </c>
      <c r="J979" s="141">
        <f t="shared" si="69"/>
        <v>4166389.9200000004</v>
      </c>
      <c r="K979" s="142">
        <f>J979/G979*100</f>
        <v>264.3912268587025</v>
      </c>
    </row>
    <row r="980" spans="1:11" s="120" customFormat="1" ht="12.75">
      <c r="A980" s="137"/>
      <c r="B980" s="138"/>
      <c r="C980" s="138"/>
      <c r="D980" s="139"/>
      <c r="E980" s="140"/>
      <c r="F980" s="140"/>
      <c r="G980" s="141">
        <f aca="true" t="shared" si="70" ref="G980:G1043">F980/1.1</f>
        <v>0</v>
      </c>
      <c r="H980" s="140"/>
      <c r="I980" s="140">
        <f t="shared" si="68"/>
        <v>0</v>
      </c>
      <c r="J980" s="141">
        <f t="shared" si="69"/>
        <v>0</v>
      </c>
      <c r="K980" s="142"/>
    </row>
    <row r="981" spans="1:11" s="120" customFormat="1" ht="12.75">
      <c r="A981" s="137" t="s">
        <v>1774</v>
      </c>
      <c r="B981" s="138">
        <v>1328660</v>
      </c>
      <c r="C981" s="138" t="s">
        <v>1775</v>
      </c>
      <c r="D981" s="139">
        <v>63270.4</v>
      </c>
      <c r="E981" s="140"/>
      <c r="F981" s="140"/>
      <c r="G981" s="141">
        <f t="shared" si="70"/>
        <v>0</v>
      </c>
      <c r="H981" s="140">
        <v>12</v>
      </c>
      <c r="I981" s="140">
        <f t="shared" si="68"/>
        <v>759244.8</v>
      </c>
      <c r="J981" s="141">
        <f t="shared" si="69"/>
        <v>850354.1760000001</v>
      </c>
      <c r="K981" s="142"/>
    </row>
    <row r="982" spans="1:12" s="124" customFormat="1" ht="15">
      <c r="A982" s="137"/>
      <c r="B982" s="138"/>
      <c r="C982" s="138"/>
      <c r="D982" s="139"/>
      <c r="E982" s="140"/>
      <c r="F982" s="140"/>
      <c r="G982" s="141">
        <f t="shared" si="70"/>
        <v>0</v>
      </c>
      <c r="H982" s="140"/>
      <c r="I982" s="140">
        <f t="shared" si="68"/>
        <v>0</v>
      </c>
      <c r="J982" s="141">
        <f t="shared" si="69"/>
        <v>0</v>
      </c>
      <c r="K982" s="142"/>
      <c r="L982" s="120"/>
    </row>
    <row r="983" spans="1:11" s="120" customFormat="1" ht="12.75">
      <c r="A983" s="137" t="s">
        <v>1776</v>
      </c>
      <c r="B983" s="138">
        <v>1030222</v>
      </c>
      <c r="C983" s="138" t="s">
        <v>1777</v>
      </c>
      <c r="D983" s="139">
        <v>9425.3</v>
      </c>
      <c r="E983" s="231">
        <v>11</v>
      </c>
      <c r="F983" s="232">
        <v>127732</v>
      </c>
      <c r="G983" s="141">
        <f t="shared" si="70"/>
        <v>116119.99999999999</v>
      </c>
      <c r="H983" s="140">
        <v>12</v>
      </c>
      <c r="I983" s="140">
        <f t="shared" si="68"/>
        <v>113103.59999999999</v>
      </c>
      <c r="J983" s="141">
        <f t="shared" si="69"/>
        <v>126676.032</v>
      </c>
      <c r="K983" s="142">
        <f>J983/G983*100</f>
        <v>109.09062349293836</v>
      </c>
    </row>
    <row r="984" spans="1:11" s="120" customFormat="1" ht="12.75">
      <c r="A984" s="137" t="s">
        <v>1776</v>
      </c>
      <c r="B984" s="138">
        <v>1030223</v>
      </c>
      <c r="C984" s="138" t="s">
        <v>1778</v>
      </c>
      <c r="D984" s="139">
        <v>11361.8</v>
      </c>
      <c r="E984" s="231">
        <v>15</v>
      </c>
      <c r="F984" s="232">
        <v>209966</v>
      </c>
      <c r="G984" s="141">
        <f t="shared" si="70"/>
        <v>190878.1818181818</v>
      </c>
      <c r="H984" s="140">
        <v>20</v>
      </c>
      <c r="I984" s="140">
        <f t="shared" si="68"/>
        <v>227236</v>
      </c>
      <c r="J984" s="141">
        <f t="shared" si="69"/>
        <v>254504.32000000004</v>
      </c>
      <c r="K984" s="142">
        <f>J984/G984*100</f>
        <v>133.33337397483405</v>
      </c>
    </row>
    <row r="985" spans="1:11" s="120" customFormat="1" ht="12.75">
      <c r="A985" s="137"/>
      <c r="B985" s="138"/>
      <c r="C985" s="138"/>
      <c r="D985" s="139"/>
      <c r="E985" s="140"/>
      <c r="F985" s="141"/>
      <c r="G985" s="141">
        <f t="shared" si="70"/>
        <v>0</v>
      </c>
      <c r="H985" s="140"/>
      <c r="I985" s="140">
        <f t="shared" si="68"/>
        <v>0</v>
      </c>
      <c r="J985" s="141">
        <f t="shared" si="69"/>
        <v>0</v>
      </c>
      <c r="K985" s="142"/>
    </row>
    <row r="986" spans="1:11" s="120" customFormat="1" ht="12.75">
      <c r="A986" s="137" t="s">
        <v>1779</v>
      </c>
      <c r="B986" s="138">
        <v>1039285</v>
      </c>
      <c r="C986" s="138" t="s">
        <v>1780</v>
      </c>
      <c r="D986" s="139">
        <v>2966.9</v>
      </c>
      <c r="E986" s="231">
        <v>258</v>
      </c>
      <c r="F986" s="232">
        <v>1328137</v>
      </c>
      <c r="G986" s="141">
        <f t="shared" si="70"/>
        <v>1207397.2727272727</v>
      </c>
      <c r="H986" s="140">
        <v>300</v>
      </c>
      <c r="I986" s="140">
        <f t="shared" si="68"/>
        <v>890070</v>
      </c>
      <c r="J986" s="141">
        <f t="shared" si="69"/>
        <v>996878.4000000001</v>
      </c>
      <c r="K986" s="142">
        <f>J986/G986*100</f>
        <v>82.5642414901475</v>
      </c>
    </row>
    <row r="987" spans="1:11" s="120" customFormat="1" ht="12.75">
      <c r="A987" s="137"/>
      <c r="B987" s="138"/>
      <c r="C987" s="138"/>
      <c r="D987" s="139"/>
      <c r="E987" s="140"/>
      <c r="F987" s="141"/>
      <c r="G987" s="141">
        <f t="shared" si="70"/>
        <v>0</v>
      </c>
      <c r="H987" s="140"/>
      <c r="I987" s="140">
        <f t="shared" si="68"/>
        <v>0</v>
      </c>
      <c r="J987" s="141">
        <f t="shared" si="69"/>
        <v>0</v>
      </c>
      <c r="K987" s="142"/>
    </row>
    <row r="988" spans="1:11" s="120" customFormat="1" ht="12.75">
      <c r="A988" s="137" t="s">
        <v>1781</v>
      </c>
      <c r="B988" s="138">
        <v>1031043</v>
      </c>
      <c r="C988" s="138" t="s">
        <v>1782</v>
      </c>
      <c r="D988" s="139">
        <v>11598.8</v>
      </c>
      <c r="E988" s="231">
        <v>3</v>
      </c>
      <c r="F988" s="232">
        <v>42102</v>
      </c>
      <c r="G988" s="141">
        <f t="shared" si="70"/>
        <v>38274.54545454545</v>
      </c>
      <c r="H988" s="140">
        <v>5</v>
      </c>
      <c r="I988" s="140">
        <f t="shared" si="68"/>
        <v>57994</v>
      </c>
      <c r="J988" s="141">
        <f t="shared" si="69"/>
        <v>64953.280000000006</v>
      </c>
      <c r="K988" s="142">
        <f>J988/G988*100</f>
        <v>169.70359602869226</v>
      </c>
    </row>
    <row r="989" spans="1:11" s="120" customFormat="1" ht="12.75">
      <c r="A989" s="137"/>
      <c r="B989" s="138"/>
      <c r="C989" s="138"/>
      <c r="D989" s="139"/>
      <c r="E989" s="140"/>
      <c r="F989" s="141"/>
      <c r="G989" s="141">
        <f t="shared" si="70"/>
        <v>0</v>
      </c>
      <c r="H989" s="140"/>
      <c r="I989" s="140">
        <f t="shared" si="68"/>
        <v>0</v>
      </c>
      <c r="J989" s="141">
        <f t="shared" si="69"/>
        <v>0</v>
      </c>
      <c r="K989" s="142"/>
    </row>
    <row r="990" spans="1:11" s="120" customFormat="1" ht="12.75">
      <c r="A990" s="137" t="s">
        <v>1783</v>
      </c>
      <c r="B990" s="138">
        <v>1048913</v>
      </c>
      <c r="C990" s="138" t="s">
        <v>1784</v>
      </c>
      <c r="D990" s="139">
        <v>4336.6</v>
      </c>
      <c r="E990" s="231">
        <v>84</v>
      </c>
      <c r="F990" s="232">
        <v>443001</v>
      </c>
      <c r="G990" s="141">
        <f t="shared" si="70"/>
        <v>402728.18181818177</v>
      </c>
      <c r="H990" s="140">
        <v>100</v>
      </c>
      <c r="I990" s="140">
        <f t="shared" si="68"/>
        <v>433660.00000000006</v>
      </c>
      <c r="J990" s="141">
        <f t="shared" si="69"/>
        <v>485699.2000000001</v>
      </c>
      <c r="K990" s="142">
        <f>J990/G990*100</f>
        <v>120.60223791819888</v>
      </c>
    </row>
    <row r="991" spans="1:12" s="150" customFormat="1" ht="15">
      <c r="A991" s="137" t="s">
        <v>1783</v>
      </c>
      <c r="B991" s="138">
        <v>3048912</v>
      </c>
      <c r="C991" s="138" t="s">
        <v>1785</v>
      </c>
      <c r="D991" s="139">
        <v>5584.7</v>
      </c>
      <c r="E991" s="231">
        <v>126</v>
      </c>
      <c r="F991" s="232">
        <v>1343627</v>
      </c>
      <c r="G991" s="141">
        <f t="shared" si="70"/>
        <v>1221479.0909090908</v>
      </c>
      <c r="H991" s="140">
        <v>180</v>
      </c>
      <c r="I991" s="140">
        <f t="shared" si="68"/>
        <v>1005246</v>
      </c>
      <c r="J991" s="141">
        <f t="shared" si="69"/>
        <v>1125875.52</v>
      </c>
      <c r="K991" s="142">
        <f>J991/G991*100</f>
        <v>92.17313078704136</v>
      </c>
      <c r="L991" s="120"/>
    </row>
    <row r="992" spans="1:12" s="124" customFormat="1" ht="15">
      <c r="A992" s="137" t="s">
        <v>1783</v>
      </c>
      <c r="B992" s="138">
        <v>3048814</v>
      </c>
      <c r="C992" s="138" t="s">
        <v>1786</v>
      </c>
      <c r="D992" s="139"/>
      <c r="E992" s="231">
        <v>11</v>
      </c>
      <c r="F992" s="232">
        <v>120133</v>
      </c>
      <c r="G992" s="141">
        <f t="shared" si="70"/>
        <v>109211.81818181818</v>
      </c>
      <c r="H992" s="140"/>
      <c r="I992" s="140">
        <f t="shared" si="68"/>
        <v>0</v>
      </c>
      <c r="J992" s="141">
        <f t="shared" si="69"/>
        <v>0</v>
      </c>
      <c r="K992" s="142">
        <f>J992/G992*100</f>
        <v>0</v>
      </c>
      <c r="L992" s="120"/>
    </row>
    <row r="993" spans="1:12" s="124" customFormat="1" ht="15">
      <c r="A993" s="137"/>
      <c r="B993" s="138"/>
      <c r="C993" s="138"/>
      <c r="D993" s="139"/>
      <c r="E993" s="140"/>
      <c r="F993" s="140"/>
      <c r="G993" s="141">
        <f t="shared" si="70"/>
        <v>0</v>
      </c>
      <c r="H993" s="140"/>
      <c r="I993" s="140">
        <f t="shared" si="68"/>
        <v>0</v>
      </c>
      <c r="J993" s="141">
        <f t="shared" si="69"/>
        <v>0</v>
      </c>
      <c r="K993" s="142"/>
      <c r="L993" s="120"/>
    </row>
    <row r="994" spans="1:11" s="120" customFormat="1" ht="12.75">
      <c r="A994" s="137" t="s">
        <v>1787</v>
      </c>
      <c r="B994" s="138">
        <v>1039010</v>
      </c>
      <c r="C994" s="138" t="s">
        <v>1788</v>
      </c>
      <c r="D994" s="139">
        <v>226.7</v>
      </c>
      <c r="E994" s="231">
        <v>5291</v>
      </c>
      <c r="F994" s="232">
        <v>2022414</v>
      </c>
      <c r="G994" s="141">
        <f t="shared" si="70"/>
        <v>1838558.1818181816</v>
      </c>
      <c r="H994" s="140">
        <v>5600</v>
      </c>
      <c r="I994" s="140">
        <f t="shared" si="68"/>
        <v>1269520</v>
      </c>
      <c r="J994" s="141">
        <f t="shared" si="69"/>
        <v>1421862.4000000001</v>
      </c>
      <c r="K994" s="142">
        <f>J994/G994*100</f>
        <v>77.33573046863799</v>
      </c>
    </row>
    <row r="995" spans="1:11" s="120" customFormat="1" ht="12.75">
      <c r="A995" s="137" t="s">
        <v>1787</v>
      </c>
      <c r="B995" s="138">
        <v>1039395</v>
      </c>
      <c r="C995" s="138" t="s">
        <v>1789</v>
      </c>
      <c r="D995" s="139">
        <v>204</v>
      </c>
      <c r="E995" s="231">
        <v>8</v>
      </c>
      <c r="F995" s="232">
        <v>3192</v>
      </c>
      <c r="G995" s="141">
        <f t="shared" si="70"/>
        <v>2901.8181818181815</v>
      </c>
      <c r="H995" s="140">
        <v>200</v>
      </c>
      <c r="I995" s="140">
        <f t="shared" si="68"/>
        <v>40800</v>
      </c>
      <c r="J995" s="141">
        <f t="shared" si="69"/>
        <v>45696.00000000001</v>
      </c>
      <c r="K995" s="142">
        <f>J995/G995*100</f>
        <v>1574.7368421052636</v>
      </c>
    </row>
    <row r="996" spans="1:11" s="120" customFormat="1" ht="12.75">
      <c r="A996" s="137" t="s">
        <v>1787</v>
      </c>
      <c r="B996" s="138">
        <v>1039001</v>
      </c>
      <c r="C996" s="138" t="s">
        <v>1790</v>
      </c>
      <c r="D996" s="139">
        <v>204</v>
      </c>
      <c r="E996" s="140"/>
      <c r="F996" s="140"/>
      <c r="G996" s="141">
        <f t="shared" si="70"/>
        <v>0</v>
      </c>
      <c r="H996" s="140">
        <v>200</v>
      </c>
      <c r="I996" s="140">
        <f t="shared" si="68"/>
        <v>40800</v>
      </c>
      <c r="J996" s="141">
        <f t="shared" si="69"/>
        <v>45696.00000000001</v>
      </c>
      <c r="K996" s="142"/>
    </row>
    <row r="997" spans="1:11" s="120" customFormat="1" ht="12.75">
      <c r="A997" s="137" t="s">
        <v>1787</v>
      </c>
      <c r="B997" s="138">
        <v>1039000</v>
      </c>
      <c r="C997" s="138" t="s">
        <v>1791</v>
      </c>
      <c r="D997" s="139">
        <v>434.4</v>
      </c>
      <c r="E997" s="140"/>
      <c r="F997" s="140"/>
      <c r="G997" s="141">
        <f t="shared" si="70"/>
        <v>0</v>
      </c>
      <c r="H997" s="140">
        <v>100</v>
      </c>
      <c r="I997" s="140">
        <f t="shared" si="68"/>
        <v>43440</v>
      </c>
      <c r="J997" s="141">
        <f t="shared" si="69"/>
        <v>48652.8</v>
      </c>
      <c r="K997" s="142"/>
    </row>
    <row r="998" spans="1:11" s="120" customFormat="1" ht="12.75">
      <c r="A998" s="137"/>
      <c r="B998" s="138"/>
      <c r="C998" s="138"/>
      <c r="D998" s="139"/>
      <c r="E998" s="140"/>
      <c r="F998" s="140"/>
      <c r="G998" s="141">
        <f t="shared" si="70"/>
        <v>0</v>
      </c>
      <c r="H998" s="140"/>
      <c r="I998" s="140">
        <f t="shared" si="68"/>
        <v>0</v>
      </c>
      <c r="J998" s="141">
        <f t="shared" si="69"/>
        <v>0</v>
      </c>
      <c r="K998" s="142"/>
    </row>
    <row r="999" spans="1:11" s="120" customFormat="1" ht="12.75">
      <c r="A999" s="137" t="s">
        <v>1792</v>
      </c>
      <c r="B999" s="138">
        <v>1037200</v>
      </c>
      <c r="C999" s="138" t="s">
        <v>1793</v>
      </c>
      <c r="D999" s="139">
        <v>2825.2</v>
      </c>
      <c r="E999" s="231">
        <v>2</v>
      </c>
      <c r="F999" s="232">
        <v>6961</v>
      </c>
      <c r="G999" s="141">
        <f t="shared" si="70"/>
        <v>6328.181818181818</v>
      </c>
      <c r="H999" s="140">
        <v>3</v>
      </c>
      <c r="I999" s="140">
        <f t="shared" si="68"/>
        <v>8475.599999999999</v>
      </c>
      <c r="J999" s="141">
        <f t="shared" si="69"/>
        <v>9492.671999999999</v>
      </c>
      <c r="K999" s="142">
        <f>J999/G999*100</f>
        <v>150.00630943829907</v>
      </c>
    </row>
    <row r="1000" spans="1:11" s="120" customFormat="1" ht="12.75">
      <c r="A1000" s="137"/>
      <c r="B1000" s="138"/>
      <c r="C1000" s="138"/>
      <c r="D1000" s="139"/>
      <c r="E1000" s="140"/>
      <c r="F1000" s="141"/>
      <c r="G1000" s="141">
        <f t="shared" si="70"/>
        <v>0</v>
      </c>
      <c r="H1000" s="140"/>
      <c r="I1000" s="140">
        <f t="shared" si="68"/>
        <v>0</v>
      </c>
      <c r="J1000" s="141">
        <f t="shared" si="69"/>
        <v>0</v>
      </c>
      <c r="K1000" s="142"/>
    </row>
    <row r="1001" spans="1:11" s="120" customFormat="1" ht="12.75">
      <c r="A1001" s="137" t="s">
        <v>1794</v>
      </c>
      <c r="B1001" s="138">
        <v>1037076</v>
      </c>
      <c r="C1001" s="138" t="s">
        <v>1795</v>
      </c>
      <c r="D1001" s="139">
        <v>1886.4</v>
      </c>
      <c r="E1001" s="231">
        <v>405</v>
      </c>
      <c r="F1001" s="232">
        <v>1027619</v>
      </c>
      <c r="G1001" s="141">
        <f t="shared" si="70"/>
        <v>934199.0909090908</v>
      </c>
      <c r="H1001" s="140">
        <v>450</v>
      </c>
      <c r="I1001" s="140">
        <f t="shared" si="68"/>
        <v>848880</v>
      </c>
      <c r="J1001" s="141">
        <f t="shared" si="69"/>
        <v>950745.6000000001</v>
      </c>
      <c r="K1001" s="142">
        <f>J1001/G1001*100</f>
        <v>101.7711973017237</v>
      </c>
    </row>
    <row r="1002" spans="1:12" s="146" customFormat="1" ht="15">
      <c r="A1002" s="143" t="s">
        <v>1794</v>
      </c>
      <c r="B1002" s="144">
        <v>1037350</v>
      </c>
      <c r="C1002" s="144" t="s">
        <v>1796</v>
      </c>
      <c r="D1002" s="139">
        <v>1886.4</v>
      </c>
      <c r="E1002" s="140"/>
      <c r="F1002" s="140"/>
      <c r="G1002" s="141">
        <f t="shared" si="70"/>
        <v>0</v>
      </c>
      <c r="H1002" s="140">
        <v>20</v>
      </c>
      <c r="I1002" s="140">
        <f t="shared" si="68"/>
        <v>37728</v>
      </c>
      <c r="J1002" s="141">
        <f t="shared" si="69"/>
        <v>42255.36</v>
      </c>
      <c r="K1002" s="142"/>
      <c r="L1002" s="120"/>
    </row>
    <row r="1003" spans="1:11" s="120" customFormat="1" ht="12.75">
      <c r="A1003" s="143" t="s">
        <v>1794</v>
      </c>
      <c r="B1003" s="144">
        <v>1037300</v>
      </c>
      <c r="C1003" s="144" t="s">
        <v>1797</v>
      </c>
      <c r="D1003" s="139">
        <v>2021.1</v>
      </c>
      <c r="E1003" s="140"/>
      <c r="F1003" s="140"/>
      <c r="G1003" s="141">
        <f t="shared" si="70"/>
        <v>0</v>
      </c>
      <c r="H1003" s="140">
        <v>10</v>
      </c>
      <c r="I1003" s="140">
        <f t="shared" si="68"/>
        <v>20211</v>
      </c>
      <c r="J1003" s="141">
        <f t="shared" si="69"/>
        <v>22636.320000000003</v>
      </c>
      <c r="K1003" s="142"/>
    </row>
    <row r="1004" spans="1:11" s="120" customFormat="1" ht="12.75">
      <c r="A1004" s="137"/>
      <c r="B1004" s="138"/>
      <c r="C1004" s="138"/>
      <c r="D1004" s="139"/>
      <c r="E1004" s="140"/>
      <c r="F1004" s="140"/>
      <c r="G1004" s="141">
        <f t="shared" si="70"/>
        <v>0</v>
      </c>
      <c r="H1004" s="140"/>
      <c r="I1004" s="140">
        <f t="shared" si="68"/>
        <v>0</v>
      </c>
      <c r="J1004" s="141">
        <f t="shared" si="69"/>
        <v>0</v>
      </c>
      <c r="K1004" s="142"/>
    </row>
    <row r="1005" spans="1:11" s="120" customFormat="1" ht="12.75">
      <c r="A1005" s="137" t="s">
        <v>1798</v>
      </c>
      <c r="B1005" s="138">
        <v>1039325</v>
      </c>
      <c r="C1005" s="138" t="s">
        <v>1799</v>
      </c>
      <c r="D1005" s="139">
        <v>1426.4</v>
      </c>
      <c r="E1005" s="231">
        <v>923</v>
      </c>
      <c r="F1005" s="232">
        <v>2710630</v>
      </c>
      <c r="G1005" s="141">
        <f t="shared" si="70"/>
        <v>2464209.090909091</v>
      </c>
      <c r="H1005" s="140">
        <v>900</v>
      </c>
      <c r="I1005" s="140">
        <f t="shared" si="68"/>
        <v>1283760</v>
      </c>
      <c r="J1005" s="141">
        <f t="shared" si="69"/>
        <v>1437811.2000000002</v>
      </c>
      <c r="K1005" s="142">
        <f>J1005/G1005*100</f>
        <v>58.34777597827813</v>
      </c>
    </row>
    <row r="1006" spans="1:11" s="120" customFormat="1" ht="12.75">
      <c r="A1006" s="137" t="s">
        <v>1798</v>
      </c>
      <c r="B1006" s="138">
        <v>1039326</v>
      </c>
      <c r="C1006" s="138" t="s">
        <v>1800</v>
      </c>
      <c r="D1006" s="139">
        <v>1283.8</v>
      </c>
      <c r="E1006" s="140"/>
      <c r="F1006" s="141"/>
      <c r="G1006" s="141">
        <f t="shared" si="70"/>
        <v>0</v>
      </c>
      <c r="H1006" s="140">
        <v>300</v>
      </c>
      <c r="I1006" s="140">
        <f t="shared" si="68"/>
        <v>385140</v>
      </c>
      <c r="J1006" s="141">
        <f t="shared" si="69"/>
        <v>431356.80000000005</v>
      </c>
      <c r="K1006" s="142"/>
    </row>
    <row r="1007" spans="1:11" s="120" customFormat="1" ht="12.75">
      <c r="A1007" s="143" t="s">
        <v>1798</v>
      </c>
      <c r="B1007" s="144">
        <v>1039720</v>
      </c>
      <c r="C1007" s="144" t="s">
        <v>1801</v>
      </c>
      <c r="D1007" s="139">
        <v>1283.8</v>
      </c>
      <c r="E1007" s="231">
        <v>12</v>
      </c>
      <c r="F1007" s="232">
        <v>37191</v>
      </c>
      <c r="G1007" s="141">
        <f t="shared" si="70"/>
        <v>33810</v>
      </c>
      <c r="H1007" s="140">
        <v>100</v>
      </c>
      <c r="I1007" s="140">
        <f t="shared" si="68"/>
        <v>128380</v>
      </c>
      <c r="J1007" s="141">
        <f t="shared" si="69"/>
        <v>143785.6</v>
      </c>
      <c r="K1007" s="142">
        <f>J1007/G1007*100</f>
        <v>425.2753623188406</v>
      </c>
    </row>
    <row r="1008" spans="1:11" s="120" customFormat="1" ht="12.75">
      <c r="A1008" s="143" t="s">
        <v>1798</v>
      </c>
      <c r="B1008" s="144">
        <v>1039718</v>
      </c>
      <c r="C1008" s="144" t="s">
        <v>1802</v>
      </c>
      <c r="D1008" s="139">
        <v>1283.8</v>
      </c>
      <c r="E1008" s="140"/>
      <c r="F1008" s="141"/>
      <c r="G1008" s="141">
        <f t="shared" si="70"/>
        <v>0</v>
      </c>
      <c r="H1008" s="140">
        <v>30</v>
      </c>
      <c r="I1008" s="140">
        <f t="shared" si="68"/>
        <v>38514</v>
      </c>
      <c r="J1008" s="141">
        <f t="shared" si="69"/>
        <v>43135.68000000001</v>
      </c>
      <c r="K1008" s="142"/>
    </row>
    <row r="1009" spans="1:11" s="120" customFormat="1" ht="12.75">
      <c r="A1009" s="137"/>
      <c r="B1009" s="138"/>
      <c r="C1009" s="138"/>
      <c r="D1009" s="139"/>
      <c r="E1009" s="140"/>
      <c r="F1009" s="140"/>
      <c r="G1009" s="141">
        <f t="shared" si="70"/>
        <v>0</v>
      </c>
      <c r="H1009" s="140"/>
      <c r="I1009" s="140">
        <f t="shared" si="68"/>
        <v>0</v>
      </c>
      <c r="J1009" s="141">
        <f t="shared" si="69"/>
        <v>0</v>
      </c>
      <c r="K1009" s="142"/>
    </row>
    <row r="1010" spans="1:11" s="120" customFormat="1" ht="17.25" customHeight="1">
      <c r="A1010" s="137" t="s">
        <v>1803</v>
      </c>
      <c r="B1010" s="138">
        <v>1039330</v>
      </c>
      <c r="C1010" s="138" t="s">
        <v>1804</v>
      </c>
      <c r="D1010" s="139">
        <v>1901.8</v>
      </c>
      <c r="E1010" s="231">
        <v>166</v>
      </c>
      <c r="F1010" s="232">
        <v>613486</v>
      </c>
      <c r="G1010" s="141">
        <f t="shared" si="70"/>
        <v>557714.5454545454</v>
      </c>
      <c r="H1010" s="140">
        <v>0</v>
      </c>
      <c r="I1010" s="140">
        <f t="shared" si="68"/>
        <v>0</v>
      </c>
      <c r="J1010" s="141">
        <f t="shared" si="69"/>
        <v>0</v>
      </c>
      <c r="K1010" s="142">
        <f>J1010/G1010*100</f>
        <v>0</v>
      </c>
    </row>
    <row r="1011" spans="1:11" s="120" customFormat="1" ht="12.75">
      <c r="A1011" s="137" t="s">
        <v>1803</v>
      </c>
      <c r="B1011" s="138">
        <v>1039331</v>
      </c>
      <c r="C1011" s="138" t="s">
        <v>1805</v>
      </c>
      <c r="D1011" s="139">
        <v>1030</v>
      </c>
      <c r="E1011" s="231">
        <v>249</v>
      </c>
      <c r="F1011" s="232">
        <v>811574</v>
      </c>
      <c r="G1011" s="141">
        <f t="shared" si="70"/>
        <v>737794.5454545454</v>
      </c>
      <c r="H1011" s="140">
        <v>450</v>
      </c>
      <c r="I1011" s="140">
        <f t="shared" si="68"/>
        <v>463500</v>
      </c>
      <c r="J1011" s="141">
        <f t="shared" si="69"/>
        <v>519120.00000000006</v>
      </c>
      <c r="K1011" s="142">
        <f>J1011/G1011*100</f>
        <v>70.3610514876031</v>
      </c>
    </row>
    <row r="1012" spans="1:11" s="120" customFormat="1" ht="12.75">
      <c r="A1012" s="137" t="s">
        <v>1803</v>
      </c>
      <c r="B1012" s="138">
        <v>1039333</v>
      </c>
      <c r="C1012" s="138" t="s">
        <v>1806</v>
      </c>
      <c r="D1012" s="139">
        <v>961.3</v>
      </c>
      <c r="E1012" s="140"/>
      <c r="F1012" s="140"/>
      <c r="G1012" s="141">
        <f t="shared" si="70"/>
        <v>0</v>
      </c>
      <c r="H1012" s="140">
        <v>50</v>
      </c>
      <c r="I1012" s="140">
        <f t="shared" si="68"/>
        <v>48065</v>
      </c>
      <c r="J1012" s="141">
        <f t="shared" si="69"/>
        <v>53832.8</v>
      </c>
      <c r="K1012" s="142"/>
    </row>
    <row r="1013" spans="1:11" s="120" customFormat="1" ht="12.75">
      <c r="A1013" s="137" t="s">
        <v>1803</v>
      </c>
      <c r="B1013" s="138">
        <v>1039230</v>
      </c>
      <c r="C1013" s="138" t="s">
        <v>1807</v>
      </c>
      <c r="D1013" s="139">
        <v>1030</v>
      </c>
      <c r="E1013" s="140"/>
      <c r="F1013" s="140"/>
      <c r="G1013" s="141">
        <f t="shared" si="70"/>
        <v>0</v>
      </c>
      <c r="H1013" s="140">
        <v>10</v>
      </c>
      <c r="I1013" s="140">
        <f t="shared" si="68"/>
        <v>10300</v>
      </c>
      <c r="J1013" s="141">
        <f t="shared" si="69"/>
        <v>11536.000000000002</v>
      </c>
      <c r="K1013" s="142"/>
    </row>
    <row r="1014" spans="1:11" s="120" customFormat="1" ht="12.75">
      <c r="A1014" s="137" t="s">
        <v>1803</v>
      </c>
      <c r="B1014" s="138">
        <v>1039339</v>
      </c>
      <c r="C1014" s="138" t="s">
        <v>1808</v>
      </c>
      <c r="D1014" s="139">
        <v>1030</v>
      </c>
      <c r="E1014" s="140"/>
      <c r="F1014" s="140"/>
      <c r="G1014" s="141">
        <f t="shared" si="70"/>
        <v>0</v>
      </c>
      <c r="H1014" s="140">
        <v>10</v>
      </c>
      <c r="I1014" s="140">
        <f t="shared" si="68"/>
        <v>10300</v>
      </c>
      <c r="J1014" s="141">
        <f t="shared" si="69"/>
        <v>11536.000000000002</v>
      </c>
      <c r="K1014" s="142"/>
    </row>
    <row r="1015" spans="1:11" s="120" customFormat="1" ht="12.75">
      <c r="A1015" s="137" t="s">
        <v>1803</v>
      </c>
      <c r="B1015" s="138">
        <v>1039329</v>
      </c>
      <c r="C1015" s="138" t="s">
        <v>1809</v>
      </c>
      <c r="D1015" s="139">
        <v>1030</v>
      </c>
      <c r="E1015" s="140"/>
      <c r="F1015" s="140"/>
      <c r="G1015" s="141">
        <f t="shared" si="70"/>
        <v>0</v>
      </c>
      <c r="H1015" s="140">
        <v>10</v>
      </c>
      <c r="I1015" s="140">
        <f t="shared" si="68"/>
        <v>10300</v>
      </c>
      <c r="J1015" s="141">
        <f t="shared" si="69"/>
        <v>11536.000000000002</v>
      </c>
      <c r="K1015" s="142"/>
    </row>
    <row r="1016" spans="1:11" s="120" customFormat="1" ht="12.75">
      <c r="A1016" s="137"/>
      <c r="B1016" s="138"/>
      <c r="C1016" s="138"/>
      <c r="D1016" s="139"/>
      <c r="E1016" s="140"/>
      <c r="F1016" s="140"/>
      <c r="G1016" s="141">
        <f t="shared" si="70"/>
        <v>0</v>
      </c>
      <c r="H1016" s="140"/>
      <c r="I1016" s="140">
        <f t="shared" si="68"/>
        <v>0</v>
      </c>
      <c r="J1016" s="141">
        <f t="shared" si="69"/>
        <v>0</v>
      </c>
      <c r="K1016" s="142"/>
    </row>
    <row r="1017" spans="1:11" s="120" customFormat="1" ht="12.75">
      <c r="A1017" s="137" t="s">
        <v>1810</v>
      </c>
      <c r="B1017" s="138">
        <v>1039390</v>
      </c>
      <c r="C1017" s="138" t="s">
        <v>1811</v>
      </c>
      <c r="D1017" s="139">
        <v>1886.8</v>
      </c>
      <c r="E1017" s="231">
        <v>85</v>
      </c>
      <c r="F1017" s="232">
        <v>275626</v>
      </c>
      <c r="G1017" s="141">
        <f t="shared" si="70"/>
        <v>250569.09090909088</v>
      </c>
      <c r="H1017" s="140">
        <v>100</v>
      </c>
      <c r="I1017" s="140">
        <f t="shared" si="68"/>
        <v>188680</v>
      </c>
      <c r="J1017" s="141">
        <f t="shared" si="69"/>
        <v>211321.6</v>
      </c>
      <c r="K1017" s="142">
        <f>J1017/G1017*100</f>
        <v>84.33665909602142</v>
      </c>
    </row>
    <row r="1018" spans="1:11" s="120" customFormat="1" ht="12.75">
      <c r="A1018" s="137"/>
      <c r="B1018" s="138"/>
      <c r="C1018" s="138"/>
      <c r="D1018" s="139"/>
      <c r="E1018" s="140"/>
      <c r="F1018" s="140"/>
      <c r="G1018" s="141">
        <f t="shared" si="70"/>
        <v>0</v>
      </c>
      <c r="H1018" s="140"/>
      <c r="I1018" s="140">
        <f t="shared" si="68"/>
        <v>0</v>
      </c>
      <c r="J1018" s="141">
        <f t="shared" si="69"/>
        <v>0</v>
      </c>
      <c r="K1018" s="142"/>
    </row>
    <row r="1019" spans="1:11" s="120" customFormat="1" ht="12.75">
      <c r="A1019" s="137" t="s">
        <v>1812</v>
      </c>
      <c r="B1019" s="138">
        <v>1014081</v>
      </c>
      <c r="C1019" s="151" t="s">
        <v>1813</v>
      </c>
      <c r="D1019" s="139">
        <v>10337.6</v>
      </c>
      <c r="E1019" s="231">
        <v>21</v>
      </c>
      <c r="F1019" s="232">
        <v>573721</v>
      </c>
      <c r="G1019" s="141">
        <f t="shared" si="70"/>
        <v>521564.5454545454</v>
      </c>
      <c r="H1019" s="140">
        <v>20</v>
      </c>
      <c r="I1019" s="140">
        <f t="shared" si="68"/>
        <v>206752</v>
      </c>
      <c r="J1019" s="141">
        <f t="shared" si="69"/>
        <v>231562.24000000002</v>
      </c>
      <c r="K1019" s="142">
        <f>J1019/G1019*100</f>
        <v>44.39761905176907</v>
      </c>
    </row>
    <row r="1020" spans="1:11" s="120" customFormat="1" ht="12.75">
      <c r="A1020" s="137" t="s">
        <v>1812</v>
      </c>
      <c r="B1020" s="138">
        <v>1014083</v>
      </c>
      <c r="C1020" s="151" t="s">
        <v>1814</v>
      </c>
      <c r="D1020" s="139">
        <v>11308.7</v>
      </c>
      <c r="E1020" s="140"/>
      <c r="F1020" s="140"/>
      <c r="G1020" s="141">
        <f t="shared" si="70"/>
        <v>0</v>
      </c>
      <c r="H1020" s="140">
        <v>10</v>
      </c>
      <c r="I1020" s="140">
        <f t="shared" si="68"/>
        <v>113087</v>
      </c>
      <c r="J1020" s="141">
        <f t="shared" si="69"/>
        <v>126657.44000000002</v>
      </c>
      <c r="K1020" s="142"/>
    </row>
    <row r="1021" spans="1:11" s="120" customFormat="1" ht="12.75">
      <c r="A1021" s="137" t="s">
        <v>1812</v>
      </c>
      <c r="B1021" s="138">
        <v>1014094</v>
      </c>
      <c r="C1021" s="138" t="s">
        <v>1815</v>
      </c>
      <c r="D1021" s="139">
        <v>7952</v>
      </c>
      <c r="E1021" s="140"/>
      <c r="F1021" s="140"/>
      <c r="G1021" s="141">
        <f t="shared" si="70"/>
        <v>0</v>
      </c>
      <c r="H1021" s="140">
        <v>5</v>
      </c>
      <c r="I1021" s="140">
        <f t="shared" si="68"/>
        <v>39760</v>
      </c>
      <c r="J1021" s="141">
        <f t="shared" si="69"/>
        <v>44531.200000000004</v>
      </c>
      <c r="K1021" s="142"/>
    </row>
    <row r="1022" spans="1:11" s="120" customFormat="1" ht="12.75">
      <c r="A1022" s="137" t="s">
        <v>1812</v>
      </c>
      <c r="B1022" s="138">
        <v>1014111</v>
      </c>
      <c r="C1022" s="138" t="s">
        <v>1816</v>
      </c>
      <c r="D1022" s="139">
        <v>795.2</v>
      </c>
      <c r="E1022" s="140"/>
      <c r="F1022" s="140"/>
      <c r="G1022" s="141">
        <f t="shared" si="70"/>
        <v>0</v>
      </c>
      <c r="H1022" s="140">
        <v>3</v>
      </c>
      <c r="I1022" s="140">
        <f t="shared" si="68"/>
        <v>2385.6000000000004</v>
      </c>
      <c r="J1022" s="141">
        <f t="shared" si="69"/>
        <v>2671.8720000000008</v>
      </c>
      <c r="K1022" s="142"/>
    </row>
    <row r="1023" spans="1:11" s="120" customFormat="1" ht="12.75">
      <c r="A1023" s="137" t="s">
        <v>1812</v>
      </c>
      <c r="B1023" s="138">
        <v>1014095</v>
      </c>
      <c r="C1023" s="138" t="s">
        <v>1817</v>
      </c>
      <c r="D1023" s="139">
        <v>2650.7</v>
      </c>
      <c r="E1023" s="140"/>
      <c r="F1023" s="140"/>
      <c r="G1023" s="141">
        <f t="shared" si="70"/>
        <v>0</v>
      </c>
      <c r="H1023" s="140">
        <v>3</v>
      </c>
      <c r="I1023" s="140">
        <f t="shared" si="68"/>
        <v>7952.099999999999</v>
      </c>
      <c r="J1023" s="141">
        <f t="shared" si="69"/>
        <v>8906.352</v>
      </c>
      <c r="K1023" s="142"/>
    </row>
    <row r="1024" spans="1:11" s="120" customFormat="1" ht="12.75">
      <c r="A1024" s="137"/>
      <c r="B1024" s="138"/>
      <c r="C1024" s="138"/>
      <c r="D1024" s="139"/>
      <c r="E1024" s="140"/>
      <c r="F1024" s="140"/>
      <c r="G1024" s="141">
        <f t="shared" si="70"/>
        <v>0</v>
      </c>
      <c r="H1024" s="140"/>
      <c r="I1024" s="140">
        <f t="shared" si="68"/>
        <v>0</v>
      </c>
      <c r="J1024" s="141">
        <f t="shared" si="69"/>
        <v>0</v>
      </c>
      <c r="K1024" s="142"/>
    </row>
    <row r="1025" spans="1:11" s="120" customFormat="1" ht="12.75">
      <c r="A1025" s="137" t="s">
        <v>1812</v>
      </c>
      <c r="B1025" s="138">
        <v>1014261</v>
      </c>
      <c r="C1025" s="138" t="s">
        <v>1818</v>
      </c>
      <c r="D1025" s="139">
        <v>25807.8</v>
      </c>
      <c r="E1025" s="231">
        <v>17</v>
      </c>
      <c r="F1025" s="232">
        <v>527209</v>
      </c>
      <c r="G1025" s="141">
        <f t="shared" si="70"/>
        <v>479280.90909090906</v>
      </c>
      <c r="H1025" s="140">
        <v>20</v>
      </c>
      <c r="I1025" s="140">
        <f t="shared" si="68"/>
        <v>516156</v>
      </c>
      <c r="J1025" s="141">
        <f t="shared" si="69"/>
        <v>578094.7200000001</v>
      </c>
      <c r="K1025" s="142">
        <f>J1025/G1025*100</f>
        <v>120.61709720433456</v>
      </c>
    </row>
    <row r="1026" spans="1:11" s="120" customFormat="1" ht="12.75">
      <c r="A1026" s="137" t="s">
        <v>1812</v>
      </c>
      <c r="B1026" s="138">
        <v>1014260</v>
      </c>
      <c r="C1026" s="138" t="s">
        <v>1819</v>
      </c>
      <c r="D1026" s="139">
        <v>12912.8</v>
      </c>
      <c r="E1026" s="231">
        <v>2</v>
      </c>
      <c r="F1026" s="232">
        <v>30866</v>
      </c>
      <c r="G1026" s="141">
        <f t="shared" si="70"/>
        <v>28059.999999999996</v>
      </c>
      <c r="H1026" s="140">
        <v>5</v>
      </c>
      <c r="I1026" s="140">
        <f t="shared" si="68"/>
        <v>64564</v>
      </c>
      <c r="J1026" s="141">
        <f t="shared" si="69"/>
        <v>72311.68000000001</v>
      </c>
      <c r="K1026" s="142">
        <f>J1026/G1026*100</f>
        <v>257.7037776193871</v>
      </c>
    </row>
    <row r="1027" spans="1:11" s="120" customFormat="1" ht="12.75">
      <c r="A1027" s="137"/>
      <c r="B1027" s="138"/>
      <c r="C1027" s="138"/>
      <c r="D1027" s="139"/>
      <c r="E1027" s="140"/>
      <c r="F1027" s="141"/>
      <c r="G1027" s="141">
        <f t="shared" si="70"/>
        <v>0</v>
      </c>
      <c r="H1027" s="140"/>
      <c r="I1027" s="140">
        <f t="shared" si="68"/>
        <v>0</v>
      </c>
      <c r="J1027" s="141">
        <f t="shared" si="69"/>
        <v>0</v>
      </c>
      <c r="K1027" s="142"/>
    </row>
    <row r="1028" spans="1:11" s="120" customFormat="1" ht="12.75">
      <c r="A1028" s="137" t="s">
        <v>1820</v>
      </c>
      <c r="B1028" s="138">
        <v>1014270</v>
      </c>
      <c r="C1028" s="138" t="s">
        <v>1821</v>
      </c>
      <c r="D1028" s="139">
        <v>11480.6</v>
      </c>
      <c r="E1028" s="231">
        <v>8</v>
      </c>
      <c r="F1028" s="232">
        <v>111707</v>
      </c>
      <c r="G1028" s="141">
        <f t="shared" si="70"/>
        <v>101551.81818181818</v>
      </c>
      <c r="H1028" s="140">
        <v>16</v>
      </c>
      <c r="I1028" s="140">
        <f t="shared" si="68"/>
        <v>183689.6</v>
      </c>
      <c r="J1028" s="141">
        <f t="shared" si="69"/>
        <v>205732.352</v>
      </c>
      <c r="K1028" s="142">
        <f>J1028/G1028*100</f>
        <v>202.588546107227</v>
      </c>
    </row>
    <row r="1029" spans="1:11" s="120" customFormat="1" ht="12.75">
      <c r="A1029" s="137"/>
      <c r="B1029" s="138"/>
      <c r="C1029" s="138"/>
      <c r="D1029" s="139"/>
      <c r="E1029" s="140"/>
      <c r="F1029" s="141"/>
      <c r="G1029" s="141">
        <f t="shared" si="70"/>
        <v>0</v>
      </c>
      <c r="H1029" s="140"/>
      <c r="I1029" s="140">
        <f t="shared" si="68"/>
        <v>0</v>
      </c>
      <c r="J1029" s="141">
        <f t="shared" si="69"/>
        <v>0</v>
      </c>
      <c r="K1029" s="142"/>
    </row>
    <row r="1030" spans="1:11" s="120" customFormat="1" ht="12.75">
      <c r="A1030" s="143" t="s">
        <v>1822</v>
      </c>
      <c r="B1030" s="144">
        <v>1014301</v>
      </c>
      <c r="C1030" s="144" t="s">
        <v>1823</v>
      </c>
      <c r="D1030" s="145">
        <v>4407.7</v>
      </c>
      <c r="E1030" s="231">
        <v>8</v>
      </c>
      <c r="F1030" s="232">
        <v>42523</v>
      </c>
      <c r="G1030" s="141">
        <f t="shared" si="70"/>
        <v>38657.27272727272</v>
      </c>
      <c r="H1030" s="140">
        <v>20</v>
      </c>
      <c r="I1030" s="140">
        <f t="shared" si="68"/>
        <v>88154</v>
      </c>
      <c r="J1030" s="141">
        <f t="shared" si="69"/>
        <v>98732.48000000001</v>
      </c>
      <c r="K1030" s="142">
        <f>J1030/G1030*100</f>
        <v>255.40467041365855</v>
      </c>
    </row>
    <row r="1031" spans="1:11" s="120" customFormat="1" ht="12.75">
      <c r="A1031" s="143" t="s">
        <v>1822</v>
      </c>
      <c r="B1031" s="144">
        <v>1014302</v>
      </c>
      <c r="C1031" s="144" t="s">
        <v>1824</v>
      </c>
      <c r="D1031" s="139"/>
      <c r="E1031" s="140"/>
      <c r="F1031" s="141"/>
      <c r="G1031" s="141">
        <f t="shared" si="70"/>
        <v>0</v>
      </c>
      <c r="H1031" s="140"/>
      <c r="I1031" s="140">
        <f t="shared" si="68"/>
        <v>0</v>
      </c>
      <c r="J1031" s="141">
        <f t="shared" si="69"/>
        <v>0</v>
      </c>
      <c r="K1031" s="142"/>
    </row>
    <row r="1032" spans="1:11" s="120" customFormat="1" ht="12.75">
      <c r="A1032" s="143"/>
      <c r="B1032" s="144"/>
      <c r="C1032" s="144"/>
      <c r="D1032" s="139"/>
      <c r="E1032" s="140"/>
      <c r="F1032" s="140"/>
      <c r="G1032" s="141">
        <f t="shared" si="70"/>
        <v>0</v>
      </c>
      <c r="H1032" s="140"/>
      <c r="I1032" s="140">
        <f t="shared" si="68"/>
        <v>0</v>
      </c>
      <c r="J1032" s="141">
        <f t="shared" si="69"/>
        <v>0</v>
      </c>
      <c r="K1032" s="142"/>
    </row>
    <row r="1033" spans="1:11" s="120" customFormat="1" ht="12.75">
      <c r="A1033" s="143" t="s">
        <v>1825</v>
      </c>
      <c r="B1033" s="144">
        <v>1014051</v>
      </c>
      <c r="C1033" s="144" t="s">
        <v>1826</v>
      </c>
      <c r="D1033" s="145">
        <v>9946.1</v>
      </c>
      <c r="E1033" s="140"/>
      <c r="F1033" s="140"/>
      <c r="G1033" s="141">
        <f t="shared" si="70"/>
        <v>0</v>
      </c>
      <c r="H1033" s="140">
        <v>10</v>
      </c>
      <c r="I1033" s="140">
        <f t="shared" si="68"/>
        <v>99461</v>
      </c>
      <c r="J1033" s="141">
        <f t="shared" si="69"/>
        <v>111396.32</v>
      </c>
      <c r="K1033" s="142"/>
    </row>
    <row r="1034" spans="1:11" s="120" customFormat="1" ht="12.75">
      <c r="A1034" s="143" t="s">
        <v>1825</v>
      </c>
      <c r="B1034" s="144">
        <v>1014052</v>
      </c>
      <c r="C1034" s="144" t="s">
        <v>1827</v>
      </c>
      <c r="D1034" s="145">
        <v>18313.2</v>
      </c>
      <c r="E1034" s="140"/>
      <c r="F1034" s="140"/>
      <c r="G1034" s="141">
        <f t="shared" si="70"/>
        <v>0</v>
      </c>
      <c r="H1034" s="140">
        <v>10</v>
      </c>
      <c r="I1034" s="140">
        <f t="shared" si="68"/>
        <v>183132</v>
      </c>
      <c r="J1034" s="141">
        <f t="shared" si="69"/>
        <v>205107.84000000003</v>
      </c>
      <c r="K1034" s="142"/>
    </row>
    <row r="1035" spans="1:11" s="120" customFormat="1" ht="12.75">
      <c r="A1035" s="137"/>
      <c r="B1035" s="138"/>
      <c r="C1035" s="138"/>
      <c r="D1035" s="139"/>
      <c r="E1035" s="140"/>
      <c r="F1035" s="140"/>
      <c r="G1035" s="141">
        <f t="shared" si="70"/>
        <v>0</v>
      </c>
      <c r="H1035" s="140"/>
      <c r="I1035" s="140">
        <f t="shared" si="68"/>
        <v>0</v>
      </c>
      <c r="J1035" s="141">
        <f t="shared" si="69"/>
        <v>0</v>
      </c>
      <c r="K1035" s="142"/>
    </row>
    <row r="1036" spans="1:11" s="120" customFormat="1" ht="12.75">
      <c r="A1036" s="137" t="s">
        <v>1828</v>
      </c>
      <c r="B1036" s="138">
        <v>3014999</v>
      </c>
      <c r="C1036" s="138" t="s">
        <v>1829</v>
      </c>
      <c r="D1036" s="139">
        <v>13042.1</v>
      </c>
      <c r="E1036" s="231">
        <v>63</v>
      </c>
      <c r="F1036" s="232">
        <v>992864</v>
      </c>
      <c r="G1036" s="141">
        <f t="shared" si="70"/>
        <v>902603.6363636362</v>
      </c>
      <c r="H1036" s="140">
        <v>70</v>
      </c>
      <c r="I1036" s="140">
        <f t="shared" si="68"/>
        <v>912947</v>
      </c>
      <c r="J1036" s="141">
        <f t="shared" si="69"/>
        <v>1022500.6400000001</v>
      </c>
      <c r="K1036" s="142">
        <f>J1036/G1036*100</f>
        <v>113.28346117897318</v>
      </c>
    </row>
    <row r="1037" spans="1:11" s="120" customFormat="1" ht="12.75">
      <c r="A1037" s="137" t="s">
        <v>1828</v>
      </c>
      <c r="B1037" s="138">
        <v>1014990</v>
      </c>
      <c r="C1037" s="138" t="s">
        <v>1830</v>
      </c>
      <c r="D1037" s="139">
        <v>3740.9</v>
      </c>
      <c r="E1037" s="231">
        <v>2</v>
      </c>
      <c r="F1037" s="232">
        <v>9218</v>
      </c>
      <c r="G1037" s="141">
        <f t="shared" si="70"/>
        <v>8380</v>
      </c>
      <c r="H1037" s="140">
        <v>3</v>
      </c>
      <c r="I1037" s="140">
        <f t="shared" si="68"/>
        <v>11222.7</v>
      </c>
      <c r="J1037" s="141">
        <f t="shared" si="69"/>
        <v>12569.424000000003</v>
      </c>
      <c r="K1037" s="142">
        <f>J1037/G1037*100</f>
        <v>149.9931264916468</v>
      </c>
    </row>
    <row r="1038" spans="1:11" s="120" customFormat="1" ht="12.75">
      <c r="A1038" s="137" t="s">
        <v>1828</v>
      </c>
      <c r="B1038" s="138">
        <v>1014991</v>
      </c>
      <c r="C1038" s="138" t="s">
        <v>1831</v>
      </c>
      <c r="D1038" s="139">
        <v>13441.1</v>
      </c>
      <c r="E1038" s="231">
        <v>24</v>
      </c>
      <c r="F1038" s="232">
        <v>397426</v>
      </c>
      <c r="G1038" s="141">
        <f t="shared" si="70"/>
        <v>361296.3636363636</v>
      </c>
      <c r="H1038" s="140">
        <v>35</v>
      </c>
      <c r="I1038" s="140">
        <f t="shared" si="68"/>
        <v>470438.5</v>
      </c>
      <c r="J1038" s="141">
        <f t="shared" si="69"/>
        <v>526891.12</v>
      </c>
      <c r="K1038" s="142">
        <f>J1038/G1038*100</f>
        <v>145.8334965503012</v>
      </c>
    </row>
    <row r="1039" spans="1:11" s="120" customFormat="1" ht="12.75">
      <c r="A1039" s="137" t="s">
        <v>1828</v>
      </c>
      <c r="B1039" s="138">
        <v>1014992</v>
      </c>
      <c r="C1039" s="138" t="s">
        <v>1832</v>
      </c>
      <c r="D1039" s="139">
        <v>7201.2</v>
      </c>
      <c r="E1039" s="231">
        <v>43</v>
      </c>
      <c r="F1039" s="232">
        <v>376695</v>
      </c>
      <c r="G1039" s="141">
        <f t="shared" si="70"/>
        <v>342450</v>
      </c>
      <c r="H1039" s="140">
        <v>55</v>
      </c>
      <c r="I1039" s="140">
        <f aca="true" t="shared" si="71" ref="I1039:I1102">D1039*H1039</f>
        <v>396066</v>
      </c>
      <c r="J1039" s="141">
        <f t="shared" si="69"/>
        <v>443593.92000000004</v>
      </c>
      <c r="K1039" s="142">
        <f>J1039/G1039*100</f>
        <v>129.53538326763032</v>
      </c>
    </row>
    <row r="1040" spans="1:11" s="120" customFormat="1" ht="12.75">
      <c r="A1040" s="137"/>
      <c r="B1040" s="138"/>
      <c r="C1040" s="138"/>
      <c r="D1040" s="139"/>
      <c r="E1040" s="140"/>
      <c r="F1040" s="140"/>
      <c r="G1040" s="141">
        <f t="shared" si="70"/>
        <v>0</v>
      </c>
      <c r="H1040" s="140"/>
      <c r="I1040" s="140">
        <f t="shared" si="71"/>
        <v>0</v>
      </c>
      <c r="J1040" s="141">
        <f aca="true" t="shared" si="72" ref="J1040:J1103">I1040*1.12</f>
        <v>0</v>
      </c>
      <c r="K1040" s="142"/>
    </row>
    <row r="1041" spans="1:11" s="120" customFormat="1" ht="12.75">
      <c r="A1041" s="137" t="s">
        <v>1833</v>
      </c>
      <c r="B1041" s="138">
        <v>1014252</v>
      </c>
      <c r="C1041" s="138" t="s">
        <v>1834</v>
      </c>
      <c r="D1041" s="139">
        <v>1610.4</v>
      </c>
      <c r="E1041" s="231">
        <v>161</v>
      </c>
      <c r="F1041" s="232">
        <v>455872</v>
      </c>
      <c r="G1041" s="141">
        <f t="shared" si="70"/>
        <v>414429.0909090909</v>
      </c>
      <c r="H1041" s="140">
        <v>180</v>
      </c>
      <c r="I1041" s="140">
        <f t="shared" si="71"/>
        <v>289872</v>
      </c>
      <c r="J1041" s="141">
        <f t="shared" si="72"/>
        <v>324656.64</v>
      </c>
      <c r="K1041" s="142">
        <f>J1041/G1041*100</f>
        <v>78.3382844307174</v>
      </c>
    </row>
    <row r="1042" spans="1:11" s="120" customFormat="1" ht="12.75">
      <c r="A1042" s="137" t="s">
        <v>1833</v>
      </c>
      <c r="B1042" s="138">
        <v>1014250</v>
      </c>
      <c r="C1042" s="138" t="s">
        <v>125</v>
      </c>
      <c r="D1042" s="139">
        <v>5901</v>
      </c>
      <c r="E1042" s="231">
        <v>216</v>
      </c>
      <c r="F1042" s="232">
        <v>2241237</v>
      </c>
      <c r="G1042" s="141">
        <f t="shared" si="70"/>
        <v>2037488.1818181816</v>
      </c>
      <c r="H1042" s="140">
        <v>250</v>
      </c>
      <c r="I1042" s="140">
        <f t="shared" si="71"/>
        <v>1475250</v>
      </c>
      <c r="J1042" s="141">
        <f t="shared" si="72"/>
        <v>1652280.0000000002</v>
      </c>
      <c r="K1042" s="142">
        <f>J1042/G1042*100</f>
        <v>81.09396730466257</v>
      </c>
    </row>
    <row r="1043" spans="1:11" s="120" customFormat="1" ht="12.75">
      <c r="A1043" s="137"/>
      <c r="B1043" s="138"/>
      <c r="C1043" s="138"/>
      <c r="D1043" s="139"/>
      <c r="E1043" s="140"/>
      <c r="F1043" s="141"/>
      <c r="G1043" s="141">
        <f t="shared" si="70"/>
        <v>0</v>
      </c>
      <c r="H1043" s="140"/>
      <c r="I1043" s="140">
        <f t="shared" si="71"/>
        <v>0</v>
      </c>
      <c r="J1043" s="141">
        <f t="shared" si="72"/>
        <v>0</v>
      </c>
      <c r="K1043" s="142"/>
    </row>
    <row r="1044" spans="1:11" s="120" customFormat="1" ht="12.75">
      <c r="A1044" s="137" t="s">
        <v>1835</v>
      </c>
      <c r="B1044" s="138">
        <v>1014020</v>
      </c>
      <c r="C1044" s="138" t="s">
        <v>1836</v>
      </c>
      <c r="D1044" s="139">
        <v>1926.4</v>
      </c>
      <c r="E1044" s="231">
        <v>555</v>
      </c>
      <c r="F1044" s="232">
        <v>1300667</v>
      </c>
      <c r="G1044" s="141">
        <f aca="true" t="shared" si="73" ref="G1044:G1107">F1044/1.1</f>
        <v>1182424.5454545454</v>
      </c>
      <c r="H1044" s="140">
        <v>850</v>
      </c>
      <c r="I1044" s="140">
        <f t="shared" si="71"/>
        <v>1637440</v>
      </c>
      <c r="J1044" s="141">
        <f t="shared" si="72"/>
        <v>1833932.8000000003</v>
      </c>
      <c r="K1044" s="142">
        <f>J1044/G1044*100</f>
        <v>155.09935133281618</v>
      </c>
    </row>
    <row r="1045" spans="1:11" s="120" customFormat="1" ht="12.75">
      <c r="A1045" s="137"/>
      <c r="B1045" s="138"/>
      <c r="C1045" s="138"/>
      <c r="D1045" s="139"/>
      <c r="E1045" s="140"/>
      <c r="F1045" s="140"/>
      <c r="G1045" s="141">
        <f t="shared" si="73"/>
        <v>0</v>
      </c>
      <c r="H1045" s="140"/>
      <c r="I1045" s="140">
        <f t="shared" si="71"/>
        <v>0</v>
      </c>
      <c r="J1045" s="141">
        <f t="shared" si="72"/>
        <v>0</v>
      </c>
      <c r="K1045" s="142"/>
    </row>
    <row r="1046" spans="1:11" s="120" customFormat="1" ht="12.75">
      <c r="A1046" s="137" t="s">
        <v>1837</v>
      </c>
      <c r="B1046" s="138">
        <v>1034330</v>
      </c>
      <c r="C1046" s="138" t="s">
        <v>1838</v>
      </c>
      <c r="D1046" s="139">
        <v>701.3</v>
      </c>
      <c r="E1046" s="231">
        <v>1442</v>
      </c>
      <c r="F1046" s="232">
        <v>1234677</v>
      </c>
      <c r="G1046" s="141">
        <f t="shared" si="73"/>
        <v>1122433.6363636362</v>
      </c>
      <c r="H1046" s="140">
        <v>1600</v>
      </c>
      <c r="I1046" s="140">
        <f t="shared" si="71"/>
        <v>1122080</v>
      </c>
      <c r="J1046" s="141">
        <f t="shared" si="72"/>
        <v>1256729.6</v>
      </c>
      <c r="K1046" s="142">
        <f>J1046/G1046*100</f>
        <v>111.96471303830882</v>
      </c>
    </row>
    <row r="1047" spans="1:11" s="120" customFormat="1" ht="12.75">
      <c r="A1047" s="137"/>
      <c r="B1047" s="138"/>
      <c r="C1047" s="138"/>
      <c r="D1047" s="139"/>
      <c r="E1047" s="140"/>
      <c r="F1047" s="141"/>
      <c r="G1047" s="141">
        <f t="shared" si="73"/>
        <v>0</v>
      </c>
      <c r="H1047" s="140"/>
      <c r="I1047" s="140">
        <f t="shared" si="71"/>
        <v>0</v>
      </c>
      <c r="J1047" s="141">
        <f t="shared" si="72"/>
        <v>0</v>
      </c>
      <c r="K1047" s="142"/>
    </row>
    <row r="1048" spans="1:11" s="120" customFormat="1" ht="12.75">
      <c r="A1048" s="137" t="s">
        <v>1839</v>
      </c>
      <c r="B1048" s="138">
        <v>3162033</v>
      </c>
      <c r="C1048" s="138" t="s">
        <v>1840</v>
      </c>
      <c r="D1048" s="139">
        <v>154</v>
      </c>
      <c r="E1048" s="231">
        <v>4807</v>
      </c>
      <c r="F1048" s="232">
        <v>1210137</v>
      </c>
      <c r="G1048" s="141">
        <f t="shared" si="73"/>
        <v>1100124.5454545454</v>
      </c>
      <c r="H1048" s="140">
        <v>8000</v>
      </c>
      <c r="I1048" s="140">
        <f t="shared" si="71"/>
        <v>1232000</v>
      </c>
      <c r="J1048" s="141">
        <f t="shared" si="72"/>
        <v>1379840.0000000002</v>
      </c>
      <c r="K1048" s="142">
        <f>J1048/G1048*100</f>
        <v>125.42579889714969</v>
      </c>
    </row>
    <row r="1049" spans="1:11" s="120" customFormat="1" ht="12.75">
      <c r="A1049" s="137" t="s">
        <v>1839</v>
      </c>
      <c r="B1049" s="138">
        <v>3162325</v>
      </c>
      <c r="C1049" s="138" t="s">
        <v>1841</v>
      </c>
      <c r="D1049" s="139">
        <v>154</v>
      </c>
      <c r="E1049" s="231">
        <v>1</v>
      </c>
      <c r="F1049" s="232">
        <v>211</v>
      </c>
      <c r="G1049" s="141">
        <f t="shared" si="73"/>
        <v>191.8181818181818</v>
      </c>
      <c r="H1049" s="140">
        <v>30</v>
      </c>
      <c r="I1049" s="140">
        <f t="shared" si="71"/>
        <v>4620</v>
      </c>
      <c r="J1049" s="141">
        <f t="shared" si="72"/>
        <v>5174.400000000001</v>
      </c>
      <c r="K1049" s="142">
        <f>J1049/G1049*100</f>
        <v>2697.5545023696686</v>
      </c>
    </row>
    <row r="1050" spans="1:11" s="120" customFormat="1" ht="12.75">
      <c r="A1050" s="137" t="s">
        <v>1839</v>
      </c>
      <c r="B1050" s="138">
        <v>3162519</v>
      </c>
      <c r="C1050" s="138" t="s">
        <v>1842</v>
      </c>
      <c r="D1050" s="139">
        <v>154</v>
      </c>
      <c r="E1050" s="140"/>
      <c r="F1050" s="141"/>
      <c r="G1050" s="141">
        <f t="shared" si="73"/>
        <v>0</v>
      </c>
      <c r="H1050" s="140">
        <v>100</v>
      </c>
      <c r="I1050" s="140">
        <f t="shared" si="71"/>
        <v>15400</v>
      </c>
      <c r="J1050" s="141">
        <f t="shared" si="72"/>
        <v>17248</v>
      </c>
      <c r="K1050" s="142"/>
    </row>
    <row r="1051" spans="1:11" s="120" customFormat="1" ht="12.75">
      <c r="A1051" s="137"/>
      <c r="B1051" s="138"/>
      <c r="C1051" s="138"/>
      <c r="D1051" s="139"/>
      <c r="E1051" s="140"/>
      <c r="F1051" s="140"/>
      <c r="G1051" s="141">
        <f t="shared" si="73"/>
        <v>0</v>
      </c>
      <c r="H1051" s="140"/>
      <c r="I1051" s="140">
        <f t="shared" si="71"/>
        <v>0</v>
      </c>
      <c r="J1051" s="141">
        <f t="shared" si="72"/>
        <v>0</v>
      </c>
      <c r="K1051" s="142"/>
    </row>
    <row r="1052" spans="1:11" s="120" customFormat="1" ht="12.75">
      <c r="A1052" s="137" t="s">
        <v>1843</v>
      </c>
      <c r="B1052" s="138">
        <v>1165122</v>
      </c>
      <c r="C1052" s="138" t="s">
        <v>1844</v>
      </c>
      <c r="D1052" s="139">
        <v>334.1</v>
      </c>
      <c r="E1052" s="231">
        <v>1184</v>
      </c>
      <c r="F1052" s="232">
        <v>846000</v>
      </c>
      <c r="G1052" s="141">
        <f t="shared" si="73"/>
        <v>769090.9090909091</v>
      </c>
      <c r="H1052" s="140">
        <v>1400</v>
      </c>
      <c r="I1052" s="140">
        <f t="shared" si="71"/>
        <v>467740.00000000006</v>
      </c>
      <c r="J1052" s="141">
        <f t="shared" si="72"/>
        <v>523868.8000000001</v>
      </c>
      <c r="K1052" s="142">
        <f>J1052/G1052*100</f>
        <v>68.11532860520096</v>
      </c>
    </row>
    <row r="1053" spans="1:11" s="120" customFormat="1" ht="12.75">
      <c r="A1053" s="137" t="s">
        <v>1843</v>
      </c>
      <c r="B1053" s="138">
        <v>1165121</v>
      </c>
      <c r="C1053" s="138" t="s">
        <v>1845</v>
      </c>
      <c r="D1053" s="139">
        <v>334.1</v>
      </c>
      <c r="E1053" s="140"/>
      <c r="F1053" s="141"/>
      <c r="G1053" s="141">
        <f t="shared" si="73"/>
        <v>0</v>
      </c>
      <c r="H1053" s="140">
        <v>100</v>
      </c>
      <c r="I1053" s="140">
        <f t="shared" si="71"/>
        <v>33410</v>
      </c>
      <c r="J1053" s="141">
        <f t="shared" si="72"/>
        <v>37419.200000000004</v>
      </c>
      <c r="K1053" s="142"/>
    </row>
    <row r="1054" spans="1:11" s="120" customFormat="1" ht="12.75">
      <c r="A1054" s="137"/>
      <c r="B1054" s="138"/>
      <c r="C1054" s="138"/>
      <c r="D1054" s="139"/>
      <c r="E1054" s="140"/>
      <c r="F1054" s="141"/>
      <c r="G1054" s="141">
        <f t="shared" si="73"/>
        <v>0</v>
      </c>
      <c r="H1054" s="140"/>
      <c r="I1054" s="140">
        <f t="shared" si="71"/>
        <v>0</v>
      </c>
      <c r="J1054" s="141">
        <f t="shared" si="72"/>
        <v>0</v>
      </c>
      <c r="K1054" s="142"/>
    </row>
    <row r="1055" spans="1:11" s="120" customFormat="1" ht="12.75">
      <c r="A1055" s="137" t="s">
        <v>1846</v>
      </c>
      <c r="B1055" s="138">
        <v>1165100</v>
      </c>
      <c r="C1055" s="138" t="s">
        <v>1847</v>
      </c>
      <c r="D1055" s="139"/>
      <c r="E1055" s="231">
        <v>58</v>
      </c>
      <c r="F1055" s="232">
        <v>19715</v>
      </c>
      <c r="G1055" s="141">
        <f t="shared" si="73"/>
        <v>17922.727272727272</v>
      </c>
      <c r="H1055" s="140"/>
      <c r="I1055" s="140">
        <f t="shared" si="71"/>
        <v>0</v>
      </c>
      <c r="J1055" s="141">
        <f t="shared" si="72"/>
        <v>0</v>
      </c>
      <c r="K1055" s="142">
        <f>J1055/G1055*100</f>
        <v>0</v>
      </c>
    </row>
    <row r="1056" spans="1:11" s="120" customFormat="1" ht="12.75">
      <c r="A1056" s="137"/>
      <c r="B1056" s="138"/>
      <c r="C1056" s="138"/>
      <c r="D1056" s="139"/>
      <c r="E1056" s="140"/>
      <c r="F1056" s="140"/>
      <c r="G1056" s="141">
        <f t="shared" si="73"/>
        <v>0</v>
      </c>
      <c r="H1056" s="140"/>
      <c r="I1056" s="140">
        <f t="shared" si="71"/>
        <v>0</v>
      </c>
      <c r="J1056" s="141">
        <f t="shared" si="72"/>
        <v>0</v>
      </c>
      <c r="K1056" s="142"/>
    </row>
    <row r="1057" spans="1:11" s="120" customFormat="1" ht="12.75">
      <c r="A1057" s="137" t="s">
        <v>1848</v>
      </c>
      <c r="B1057" s="138">
        <v>1082121</v>
      </c>
      <c r="C1057" s="138" t="s">
        <v>1849</v>
      </c>
      <c r="D1057" s="139">
        <v>301.4</v>
      </c>
      <c r="E1057" s="231">
        <v>408</v>
      </c>
      <c r="F1057" s="232">
        <v>151503</v>
      </c>
      <c r="G1057" s="141">
        <f t="shared" si="73"/>
        <v>137730</v>
      </c>
      <c r="H1057" s="140"/>
      <c r="I1057" s="140">
        <f t="shared" si="71"/>
        <v>0</v>
      </c>
      <c r="J1057" s="141">
        <f t="shared" si="72"/>
        <v>0</v>
      </c>
      <c r="K1057" s="142">
        <f>J1057/G1057*100</f>
        <v>0</v>
      </c>
    </row>
    <row r="1058" spans="1:11" s="120" customFormat="1" ht="12.75">
      <c r="A1058" s="137"/>
      <c r="B1058" s="138"/>
      <c r="C1058" s="138"/>
      <c r="D1058" s="139"/>
      <c r="E1058" s="140"/>
      <c r="F1058" s="141"/>
      <c r="G1058" s="141">
        <f t="shared" si="73"/>
        <v>0</v>
      </c>
      <c r="H1058" s="140"/>
      <c r="I1058" s="140">
        <f t="shared" si="71"/>
        <v>0</v>
      </c>
      <c r="J1058" s="141">
        <f t="shared" si="72"/>
        <v>0</v>
      </c>
      <c r="K1058" s="142"/>
    </row>
    <row r="1059" spans="1:11" s="120" customFormat="1" ht="12.75">
      <c r="A1059" s="137" t="s">
        <v>1850</v>
      </c>
      <c r="B1059" s="138">
        <v>1168089</v>
      </c>
      <c r="C1059" s="138" t="s">
        <v>1851</v>
      </c>
      <c r="D1059" s="139">
        <v>107.7</v>
      </c>
      <c r="E1059" s="231">
        <v>13511</v>
      </c>
      <c r="F1059" s="232">
        <v>1737724</v>
      </c>
      <c r="G1059" s="141">
        <f t="shared" si="73"/>
        <v>1579749.0909090908</v>
      </c>
      <c r="H1059" s="140">
        <v>16000</v>
      </c>
      <c r="I1059" s="140">
        <f t="shared" si="71"/>
        <v>1723200</v>
      </c>
      <c r="J1059" s="141">
        <f t="shared" si="72"/>
        <v>1929984.0000000002</v>
      </c>
      <c r="K1059" s="142">
        <f>J1059/G1059*100</f>
        <v>122.17028711118685</v>
      </c>
    </row>
    <row r="1060" spans="1:11" s="120" customFormat="1" ht="12.75">
      <c r="A1060" s="137"/>
      <c r="B1060" s="138"/>
      <c r="C1060" s="138"/>
      <c r="D1060" s="139"/>
      <c r="E1060" s="140"/>
      <c r="F1060" s="140"/>
      <c r="G1060" s="141">
        <f t="shared" si="73"/>
        <v>0</v>
      </c>
      <c r="H1060" s="140"/>
      <c r="I1060" s="140">
        <f t="shared" si="71"/>
        <v>0</v>
      </c>
      <c r="J1060" s="141">
        <f t="shared" si="72"/>
        <v>0</v>
      </c>
      <c r="K1060" s="142"/>
    </row>
    <row r="1061" spans="1:12" s="124" customFormat="1" ht="15">
      <c r="A1061" s="137" t="s">
        <v>1852</v>
      </c>
      <c r="B1061" s="138">
        <v>1059908</v>
      </c>
      <c r="C1061" s="138" t="s">
        <v>1853</v>
      </c>
      <c r="D1061" s="139">
        <v>579.4</v>
      </c>
      <c r="E1061" s="231">
        <v>1334</v>
      </c>
      <c r="F1061" s="232">
        <v>1035479</v>
      </c>
      <c r="G1061" s="141">
        <f t="shared" si="73"/>
        <v>941344.5454545454</v>
      </c>
      <c r="H1061" s="140">
        <v>1500</v>
      </c>
      <c r="I1061" s="140">
        <f t="shared" si="71"/>
        <v>869100</v>
      </c>
      <c r="J1061" s="141">
        <f t="shared" si="72"/>
        <v>973392.0000000001</v>
      </c>
      <c r="K1061" s="142">
        <f>J1061/G1061*100</f>
        <v>103.40443408316347</v>
      </c>
      <c r="L1061" s="120"/>
    </row>
    <row r="1062" spans="1:11" s="120" customFormat="1" ht="12.75">
      <c r="A1062" s="137" t="s">
        <v>1852</v>
      </c>
      <c r="B1062" s="138">
        <v>1059909</v>
      </c>
      <c r="C1062" s="138" t="s">
        <v>1854</v>
      </c>
      <c r="D1062" s="139">
        <v>1158.8</v>
      </c>
      <c r="E1062" s="231">
        <v>63</v>
      </c>
      <c r="F1062" s="232">
        <v>99119</v>
      </c>
      <c r="G1062" s="141">
        <f t="shared" si="73"/>
        <v>90108.18181818181</v>
      </c>
      <c r="H1062" s="140">
        <v>80</v>
      </c>
      <c r="I1062" s="140">
        <f t="shared" si="71"/>
        <v>92704</v>
      </c>
      <c r="J1062" s="141">
        <f t="shared" si="72"/>
        <v>103828.48000000001</v>
      </c>
      <c r="K1062" s="142">
        <f>J1062/G1062*100</f>
        <v>115.22647322914882</v>
      </c>
    </row>
    <row r="1063" spans="1:11" s="120" customFormat="1" ht="12.75">
      <c r="A1063" s="137" t="s">
        <v>1852</v>
      </c>
      <c r="B1063" s="138">
        <v>1059079</v>
      </c>
      <c r="C1063" s="138" t="s">
        <v>1855</v>
      </c>
      <c r="D1063" s="139">
        <v>579.4</v>
      </c>
      <c r="E1063" s="231">
        <v>1109</v>
      </c>
      <c r="F1063" s="232">
        <v>878482</v>
      </c>
      <c r="G1063" s="141">
        <f t="shared" si="73"/>
        <v>798619.9999999999</v>
      </c>
      <c r="H1063" s="140">
        <v>1300</v>
      </c>
      <c r="I1063" s="140">
        <f t="shared" si="71"/>
        <v>753220</v>
      </c>
      <c r="J1063" s="141">
        <f t="shared" si="72"/>
        <v>843606.4</v>
      </c>
      <c r="K1063" s="142">
        <f>J1063/G1063*100</f>
        <v>105.6330169542461</v>
      </c>
    </row>
    <row r="1064" spans="1:11" s="120" customFormat="1" ht="12.75">
      <c r="A1064" s="143" t="s">
        <v>1852</v>
      </c>
      <c r="B1064" s="144">
        <v>1059903</v>
      </c>
      <c r="C1064" s="144" t="s">
        <v>1856</v>
      </c>
      <c r="D1064" s="139">
        <v>579.4</v>
      </c>
      <c r="E1064" s="231">
        <v>53</v>
      </c>
      <c r="F1064" s="232">
        <v>41018</v>
      </c>
      <c r="G1064" s="141">
        <f t="shared" si="73"/>
        <v>37289.090909090904</v>
      </c>
      <c r="H1064" s="140">
        <v>80</v>
      </c>
      <c r="I1064" s="140">
        <f t="shared" si="71"/>
        <v>46352</v>
      </c>
      <c r="J1064" s="141">
        <f t="shared" si="72"/>
        <v>51914.240000000005</v>
      </c>
      <c r="K1064" s="142">
        <f>J1064/G1064*100</f>
        <v>139.2209859086255</v>
      </c>
    </row>
    <row r="1065" spans="1:11" s="120" customFormat="1" ht="12.75">
      <c r="A1065" s="137"/>
      <c r="B1065" s="138"/>
      <c r="C1065" s="138"/>
      <c r="D1065" s="139"/>
      <c r="E1065" s="140"/>
      <c r="F1065" s="140"/>
      <c r="G1065" s="141">
        <f t="shared" si="73"/>
        <v>0</v>
      </c>
      <c r="H1065" s="140"/>
      <c r="I1065" s="140">
        <f t="shared" si="71"/>
        <v>0</v>
      </c>
      <c r="J1065" s="141">
        <f t="shared" si="72"/>
        <v>0</v>
      </c>
      <c r="K1065" s="142"/>
    </row>
    <row r="1066" spans="1:11" s="120" customFormat="1" ht="12.75">
      <c r="A1066" s="137" t="s">
        <v>1857</v>
      </c>
      <c r="B1066" s="138">
        <v>1059092</v>
      </c>
      <c r="C1066" s="138" t="s">
        <v>1858</v>
      </c>
      <c r="D1066" s="139">
        <v>558.9</v>
      </c>
      <c r="E1066" s="231">
        <v>2161</v>
      </c>
      <c r="F1066" s="232">
        <v>1544715</v>
      </c>
      <c r="G1066" s="141">
        <f t="shared" si="73"/>
        <v>1404286.3636363635</v>
      </c>
      <c r="H1066" s="140">
        <v>2400</v>
      </c>
      <c r="I1066" s="140">
        <f t="shared" si="71"/>
        <v>1341360</v>
      </c>
      <c r="J1066" s="141">
        <f t="shared" si="72"/>
        <v>1502323.2000000002</v>
      </c>
      <c r="K1066" s="142">
        <f>J1066/G1066*100</f>
        <v>106.9812567366796</v>
      </c>
    </row>
    <row r="1067" spans="1:11" s="120" customFormat="1" ht="12.75">
      <c r="A1067" s="143" t="s">
        <v>1857</v>
      </c>
      <c r="B1067" s="144">
        <v>1059090</v>
      </c>
      <c r="C1067" s="144" t="s">
        <v>1859</v>
      </c>
      <c r="D1067" s="145">
        <v>558.9</v>
      </c>
      <c r="E1067" s="231">
        <v>222</v>
      </c>
      <c r="F1067" s="232">
        <v>166502</v>
      </c>
      <c r="G1067" s="141">
        <f t="shared" si="73"/>
        <v>151365.45454545453</v>
      </c>
      <c r="H1067" s="140">
        <v>250</v>
      </c>
      <c r="I1067" s="140">
        <f t="shared" si="71"/>
        <v>139725</v>
      </c>
      <c r="J1067" s="141">
        <f t="shared" si="72"/>
        <v>156492.00000000003</v>
      </c>
      <c r="K1067" s="142">
        <f>J1067/G1067*100</f>
        <v>103.38686622382917</v>
      </c>
    </row>
    <row r="1068" spans="1:11" s="120" customFormat="1" ht="12.75">
      <c r="A1068" s="143" t="s">
        <v>1857</v>
      </c>
      <c r="B1068" s="144">
        <v>1059095</v>
      </c>
      <c r="C1068" s="144" t="s">
        <v>1860</v>
      </c>
      <c r="D1068" s="145">
        <v>558.9</v>
      </c>
      <c r="E1068" s="140"/>
      <c r="F1068" s="141"/>
      <c r="G1068" s="141">
        <f t="shared" si="73"/>
        <v>0</v>
      </c>
      <c r="H1068" s="140">
        <v>250</v>
      </c>
      <c r="I1068" s="140">
        <f t="shared" si="71"/>
        <v>139725</v>
      </c>
      <c r="J1068" s="141">
        <f t="shared" si="72"/>
        <v>156492.00000000003</v>
      </c>
      <c r="K1068" s="142"/>
    </row>
    <row r="1069" spans="1:11" s="120" customFormat="1" ht="12.75">
      <c r="A1069" s="137"/>
      <c r="B1069" s="138"/>
      <c r="C1069" s="138"/>
      <c r="D1069" s="139"/>
      <c r="E1069" s="140"/>
      <c r="F1069" s="141"/>
      <c r="G1069" s="141">
        <f t="shared" si="73"/>
        <v>0</v>
      </c>
      <c r="H1069" s="140"/>
      <c r="I1069" s="140">
        <f t="shared" si="71"/>
        <v>0</v>
      </c>
      <c r="J1069" s="141">
        <f t="shared" si="72"/>
        <v>0</v>
      </c>
      <c r="K1069" s="142"/>
    </row>
    <row r="1070" spans="1:12" s="124" customFormat="1" ht="15">
      <c r="A1070" s="137" t="s">
        <v>1861</v>
      </c>
      <c r="B1070" s="138">
        <v>1059121</v>
      </c>
      <c r="C1070" s="138" t="s">
        <v>1862</v>
      </c>
      <c r="D1070" s="139">
        <v>869.5</v>
      </c>
      <c r="E1070" s="231">
        <v>891</v>
      </c>
      <c r="F1070" s="232">
        <v>950291</v>
      </c>
      <c r="G1070" s="141">
        <f t="shared" si="73"/>
        <v>863900.9090909091</v>
      </c>
      <c r="H1070" s="140">
        <v>1200</v>
      </c>
      <c r="I1070" s="140">
        <f t="shared" si="71"/>
        <v>1043400</v>
      </c>
      <c r="J1070" s="141">
        <f t="shared" si="72"/>
        <v>1168608</v>
      </c>
      <c r="K1070" s="142">
        <f>J1070/G1070*100</f>
        <v>135.27106959868084</v>
      </c>
      <c r="L1070" s="120"/>
    </row>
    <row r="1071" spans="1:11" s="120" customFormat="1" ht="12.75">
      <c r="A1071" s="137"/>
      <c r="B1071" s="138"/>
      <c r="C1071" s="138"/>
      <c r="D1071" s="139"/>
      <c r="E1071" s="140"/>
      <c r="F1071" s="140"/>
      <c r="G1071" s="141">
        <f t="shared" si="73"/>
        <v>0</v>
      </c>
      <c r="H1071" s="140"/>
      <c r="I1071" s="140">
        <f t="shared" si="71"/>
        <v>0</v>
      </c>
      <c r="J1071" s="141">
        <f t="shared" si="72"/>
        <v>0</v>
      </c>
      <c r="K1071" s="142"/>
    </row>
    <row r="1072" spans="1:11" s="120" customFormat="1" ht="12.75">
      <c r="A1072" s="137" t="s">
        <v>1863</v>
      </c>
      <c r="B1072" s="138">
        <v>3087304</v>
      </c>
      <c r="C1072" s="138" t="s">
        <v>1864</v>
      </c>
      <c r="D1072" s="139">
        <v>310.4</v>
      </c>
      <c r="E1072" s="231">
        <v>15</v>
      </c>
      <c r="F1072" s="232">
        <v>5736</v>
      </c>
      <c r="G1072" s="141">
        <f t="shared" si="73"/>
        <v>5214.545454545454</v>
      </c>
      <c r="H1072" s="140">
        <v>50</v>
      </c>
      <c r="I1072" s="140">
        <f t="shared" si="71"/>
        <v>15519.999999999998</v>
      </c>
      <c r="J1072" s="141">
        <f t="shared" si="72"/>
        <v>17382.399999999998</v>
      </c>
      <c r="K1072" s="142">
        <f>J1072/G1072*100</f>
        <v>333.3444909344491</v>
      </c>
    </row>
    <row r="1073" spans="1:11" s="120" customFormat="1" ht="12.75">
      <c r="A1073" s="137" t="s">
        <v>1863</v>
      </c>
      <c r="B1073" s="138">
        <v>3087301</v>
      </c>
      <c r="C1073" s="138" t="s">
        <v>1865</v>
      </c>
      <c r="D1073" s="139">
        <v>551.5</v>
      </c>
      <c r="E1073" s="231">
        <v>58</v>
      </c>
      <c r="F1073" s="232">
        <v>39386</v>
      </c>
      <c r="G1073" s="141">
        <f t="shared" si="73"/>
        <v>35805.454545454544</v>
      </c>
      <c r="H1073" s="140">
        <v>150</v>
      </c>
      <c r="I1073" s="140">
        <f t="shared" si="71"/>
        <v>82725</v>
      </c>
      <c r="J1073" s="141">
        <f t="shared" si="72"/>
        <v>92652.00000000001</v>
      </c>
      <c r="K1073" s="142">
        <f>J1073/G1073*100</f>
        <v>258.76504341644244</v>
      </c>
    </row>
    <row r="1074" spans="1:11" s="120" customFormat="1" ht="12.75">
      <c r="A1074" s="137" t="s">
        <v>1863</v>
      </c>
      <c r="B1074" s="138">
        <v>3087302</v>
      </c>
      <c r="C1074" s="138" t="s">
        <v>1866</v>
      </c>
      <c r="D1074" s="139">
        <v>1222.7</v>
      </c>
      <c r="E1074" s="231">
        <v>286</v>
      </c>
      <c r="F1074" s="232">
        <v>430353</v>
      </c>
      <c r="G1074" s="141">
        <f t="shared" si="73"/>
        <v>391229.99999999994</v>
      </c>
      <c r="H1074" s="140">
        <v>500</v>
      </c>
      <c r="I1074" s="140">
        <f t="shared" si="71"/>
        <v>611350</v>
      </c>
      <c r="J1074" s="141">
        <f t="shared" si="72"/>
        <v>684712.0000000001</v>
      </c>
      <c r="K1074" s="142">
        <f>J1074/G1074*100</f>
        <v>175.0152084451602</v>
      </c>
    </row>
    <row r="1075" spans="1:11" s="120" customFormat="1" ht="12.75">
      <c r="A1075" s="137" t="s">
        <v>1863</v>
      </c>
      <c r="B1075" s="138">
        <v>3087303</v>
      </c>
      <c r="C1075" s="138" t="s">
        <v>1867</v>
      </c>
      <c r="D1075" s="139">
        <v>1222.7</v>
      </c>
      <c r="E1075" s="231">
        <v>92</v>
      </c>
      <c r="F1075" s="232">
        <v>138584</v>
      </c>
      <c r="G1075" s="141">
        <f t="shared" si="73"/>
        <v>125985.45454545453</v>
      </c>
      <c r="H1075" s="140">
        <v>200</v>
      </c>
      <c r="I1075" s="140">
        <f t="shared" si="71"/>
        <v>244540</v>
      </c>
      <c r="J1075" s="141">
        <f t="shared" si="72"/>
        <v>273884.80000000005</v>
      </c>
      <c r="K1075" s="142">
        <f>J1075/G1075*100</f>
        <v>217.393984875599</v>
      </c>
    </row>
    <row r="1076" spans="1:11" s="120" customFormat="1" ht="12.75">
      <c r="A1076" s="137"/>
      <c r="B1076" s="138"/>
      <c r="C1076" s="138"/>
      <c r="D1076" s="139"/>
      <c r="E1076" s="140"/>
      <c r="F1076" s="141"/>
      <c r="G1076" s="141">
        <f t="shared" si="73"/>
        <v>0</v>
      </c>
      <c r="H1076" s="140"/>
      <c r="I1076" s="140">
        <f t="shared" si="71"/>
        <v>0</v>
      </c>
      <c r="J1076" s="141">
        <f t="shared" si="72"/>
        <v>0</v>
      </c>
      <c r="K1076" s="142"/>
    </row>
    <row r="1077" spans="1:11" s="120" customFormat="1" ht="12.75">
      <c r="A1077" s="137" t="s">
        <v>1868</v>
      </c>
      <c r="B1077" s="138">
        <v>1087710</v>
      </c>
      <c r="C1077" s="138" t="s">
        <v>1869</v>
      </c>
      <c r="D1077" s="139">
        <v>4552.6</v>
      </c>
      <c r="E1077" s="231">
        <v>41</v>
      </c>
      <c r="F1077" s="232">
        <v>229961</v>
      </c>
      <c r="G1077" s="141">
        <f t="shared" si="73"/>
        <v>209055.45454545453</v>
      </c>
      <c r="H1077" s="140">
        <v>80</v>
      </c>
      <c r="I1077" s="140">
        <f t="shared" si="71"/>
        <v>364208</v>
      </c>
      <c r="J1077" s="141">
        <f t="shared" si="72"/>
        <v>407912.96</v>
      </c>
      <c r="K1077" s="142">
        <f>J1077/G1077*100</f>
        <v>195.12189284269942</v>
      </c>
    </row>
    <row r="1078" spans="1:11" s="120" customFormat="1" ht="12.75">
      <c r="A1078" s="137" t="s">
        <v>1868</v>
      </c>
      <c r="B1078" s="138">
        <v>1087711</v>
      </c>
      <c r="C1078" s="138" t="s">
        <v>1870</v>
      </c>
      <c r="D1078" s="139">
        <v>2585.2</v>
      </c>
      <c r="E1078" s="231">
        <v>66</v>
      </c>
      <c r="F1078" s="232">
        <v>210207</v>
      </c>
      <c r="G1078" s="141">
        <f t="shared" si="73"/>
        <v>191097.2727272727</v>
      </c>
      <c r="H1078" s="140">
        <v>100</v>
      </c>
      <c r="I1078" s="140">
        <f t="shared" si="71"/>
        <v>258519.99999999997</v>
      </c>
      <c r="J1078" s="141">
        <f t="shared" si="72"/>
        <v>289542.4</v>
      </c>
      <c r="K1078" s="142">
        <f>J1078/G1078*100</f>
        <v>151.51571546142614</v>
      </c>
    </row>
    <row r="1079" spans="1:11" s="120" customFormat="1" ht="12.75">
      <c r="A1079" s="137"/>
      <c r="B1079" s="138"/>
      <c r="C1079" s="138"/>
      <c r="D1079" s="139"/>
      <c r="E1079" s="140"/>
      <c r="F1079" s="140"/>
      <c r="G1079" s="141">
        <f t="shared" si="73"/>
        <v>0</v>
      </c>
      <c r="H1079" s="140"/>
      <c r="I1079" s="140">
        <f t="shared" si="71"/>
        <v>0</v>
      </c>
      <c r="J1079" s="141">
        <f t="shared" si="72"/>
        <v>0</v>
      </c>
      <c r="K1079" s="142"/>
    </row>
    <row r="1080" spans="1:11" s="120" customFormat="1" ht="12.75">
      <c r="A1080" s="137" t="s">
        <v>1871</v>
      </c>
      <c r="B1080" s="138">
        <v>9087567</v>
      </c>
      <c r="C1080" s="138" t="s">
        <v>1872</v>
      </c>
      <c r="D1080" s="139">
        <v>2309.8</v>
      </c>
      <c r="E1080" s="231">
        <v>167</v>
      </c>
      <c r="F1080" s="232">
        <v>754321</v>
      </c>
      <c r="G1080" s="141">
        <f t="shared" si="73"/>
        <v>685746.3636363635</v>
      </c>
      <c r="H1080" s="140">
        <v>200</v>
      </c>
      <c r="I1080" s="140">
        <f t="shared" si="71"/>
        <v>461960.00000000006</v>
      </c>
      <c r="J1080" s="141">
        <f t="shared" si="72"/>
        <v>517395.2000000001</v>
      </c>
      <c r="K1080" s="142">
        <f aca="true" t="shared" si="74" ref="K1080:K1085">J1080/G1080*100</f>
        <v>75.44993709574574</v>
      </c>
    </row>
    <row r="1081" spans="1:11" s="120" customFormat="1" ht="12.75">
      <c r="A1081" s="137" t="s">
        <v>1871</v>
      </c>
      <c r="B1081" s="138">
        <v>9087565</v>
      </c>
      <c r="C1081" s="138" t="s">
        <v>1873</v>
      </c>
      <c r="D1081" s="139">
        <v>689.2</v>
      </c>
      <c r="E1081" s="231">
        <v>188</v>
      </c>
      <c r="F1081" s="232">
        <v>253366</v>
      </c>
      <c r="G1081" s="141">
        <f t="shared" si="73"/>
        <v>230332.72727272726</v>
      </c>
      <c r="H1081" s="140">
        <v>250</v>
      </c>
      <c r="I1081" s="140">
        <f t="shared" si="71"/>
        <v>172300</v>
      </c>
      <c r="J1081" s="141">
        <f t="shared" si="72"/>
        <v>192976.00000000003</v>
      </c>
      <c r="K1081" s="142">
        <f t="shared" si="74"/>
        <v>83.78140713434323</v>
      </c>
    </row>
    <row r="1082" spans="1:11" s="120" customFormat="1" ht="12.75">
      <c r="A1082" s="137" t="s">
        <v>1871</v>
      </c>
      <c r="B1082" s="138">
        <v>9087566</v>
      </c>
      <c r="C1082" s="138" t="s">
        <v>1874</v>
      </c>
      <c r="D1082" s="139">
        <v>1378.4</v>
      </c>
      <c r="E1082" s="231">
        <v>227</v>
      </c>
      <c r="F1082" s="232">
        <v>611879</v>
      </c>
      <c r="G1082" s="141">
        <f t="shared" si="73"/>
        <v>556253.6363636364</v>
      </c>
      <c r="H1082" s="140">
        <v>350</v>
      </c>
      <c r="I1082" s="140">
        <f t="shared" si="71"/>
        <v>482440.00000000006</v>
      </c>
      <c r="J1082" s="141">
        <f t="shared" si="72"/>
        <v>540332.8000000002</v>
      </c>
      <c r="K1082" s="142">
        <f t="shared" si="74"/>
        <v>97.13784588129354</v>
      </c>
    </row>
    <row r="1083" spans="1:11" s="120" customFormat="1" ht="12.75">
      <c r="A1083" s="137" t="s">
        <v>1871</v>
      </c>
      <c r="B1083" s="138">
        <v>9087568</v>
      </c>
      <c r="C1083" s="138" t="s">
        <v>1875</v>
      </c>
      <c r="D1083" s="139">
        <v>2399.7</v>
      </c>
      <c r="E1083" s="231">
        <v>87</v>
      </c>
      <c r="F1083" s="232">
        <v>367438</v>
      </c>
      <c r="G1083" s="141">
        <f t="shared" si="73"/>
        <v>334034.5454545454</v>
      </c>
      <c r="H1083" s="140">
        <v>100</v>
      </c>
      <c r="I1083" s="140">
        <f t="shared" si="71"/>
        <v>239969.99999999997</v>
      </c>
      <c r="J1083" s="141">
        <f t="shared" si="72"/>
        <v>268766.39999999997</v>
      </c>
      <c r="K1083" s="142">
        <f t="shared" si="74"/>
        <v>80.46066002971929</v>
      </c>
    </row>
    <row r="1084" spans="1:11" s="120" customFormat="1" ht="12.75">
      <c r="A1084" s="137" t="s">
        <v>1871</v>
      </c>
      <c r="B1084" s="138">
        <v>9087805</v>
      </c>
      <c r="C1084" s="138" t="s">
        <v>1876</v>
      </c>
      <c r="D1084" s="139">
        <v>683.2</v>
      </c>
      <c r="E1084" s="231">
        <v>7</v>
      </c>
      <c r="F1084" s="232">
        <v>9352</v>
      </c>
      <c r="G1084" s="141">
        <f t="shared" si="73"/>
        <v>8501.818181818182</v>
      </c>
      <c r="H1084" s="140">
        <v>20</v>
      </c>
      <c r="I1084" s="140">
        <f t="shared" si="71"/>
        <v>13664</v>
      </c>
      <c r="J1084" s="141">
        <f t="shared" si="72"/>
        <v>15303.680000000002</v>
      </c>
      <c r="K1084" s="142">
        <f t="shared" si="74"/>
        <v>180.0047904191617</v>
      </c>
    </row>
    <row r="1085" spans="1:11" s="120" customFormat="1" ht="12.75">
      <c r="A1085" s="137" t="s">
        <v>1871</v>
      </c>
      <c r="B1085" s="138">
        <v>9087808</v>
      </c>
      <c r="C1085" s="138" t="s">
        <v>1877</v>
      </c>
      <c r="D1085" s="139">
        <v>1366.3</v>
      </c>
      <c r="E1085" s="231">
        <v>8</v>
      </c>
      <c r="F1085" s="232">
        <v>21376</v>
      </c>
      <c r="G1085" s="141">
        <f t="shared" si="73"/>
        <v>19432.727272727272</v>
      </c>
      <c r="H1085" s="140">
        <v>20</v>
      </c>
      <c r="I1085" s="140">
        <f t="shared" si="71"/>
        <v>27326</v>
      </c>
      <c r="J1085" s="141">
        <f t="shared" si="72"/>
        <v>30605.120000000003</v>
      </c>
      <c r="K1085" s="142">
        <f t="shared" si="74"/>
        <v>157.4926646706587</v>
      </c>
    </row>
    <row r="1086" spans="1:11" s="120" customFormat="1" ht="12.75">
      <c r="A1086" s="137" t="s">
        <v>1871</v>
      </c>
      <c r="B1086" s="138">
        <v>9087802</v>
      </c>
      <c r="C1086" s="138" t="s">
        <v>1878</v>
      </c>
      <c r="D1086" s="139">
        <v>2289.6</v>
      </c>
      <c r="E1086" s="140"/>
      <c r="F1086" s="141"/>
      <c r="G1086" s="141">
        <f t="shared" si="73"/>
        <v>0</v>
      </c>
      <c r="H1086" s="140">
        <v>10</v>
      </c>
      <c r="I1086" s="140">
        <f t="shared" si="71"/>
        <v>22896</v>
      </c>
      <c r="J1086" s="141">
        <f t="shared" si="72"/>
        <v>25643.520000000004</v>
      </c>
      <c r="K1086" s="142"/>
    </row>
    <row r="1087" spans="1:11" s="120" customFormat="1" ht="12.75">
      <c r="A1087" s="137" t="s">
        <v>1871</v>
      </c>
      <c r="B1087" s="138">
        <v>9087200</v>
      </c>
      <c r="C1087" s="138" t="s">
        <v>1879</v>
      </c>
      <c r="D1087" s="139">
        <v>2289.6</v>
      </c>
      <c r="E1087" s="231">
        <v>6</v>
      </c>
      <c r="F1087" s="232">
        <v>26864</v>
      </c>
      <c r="G1087" s="141">
        <f t="shared" si="73"/>
        <v>24421.81818181818</v>
      </c>
      <c r="H1087" s="140">
        <v>20</v>
      </c>
      <c r="I1087" s="140">
        <f t="shared" si="71"/>
        <v>45792</v>
      </c>
      <c r="J1087" s="141">
        <f t="shared" si="72"/>
        <v>51287.04000000001</v>
      </c>
      <c r="K1087" s="142">
        <f>J1087/G1087*100</f>
        <v>210.00500297796313</v>
      </c>
    </row>
    <row r="1088" spans="1:11" s="120" customFormat="1" ht="12.75">
      <c r="A1088" s="137" t="s">
        <v>1871</v>
      </c>
      <c r="B1088" s="138">
        <v>9087201</v>
      </c>
      <c r="C1088" s="138" t="s">
        <v>1880</v>
      </c>
      <c r="D1088" s="139">
        <v>683.2</v>
      </c>
      <c r="E1088" s="231">
        <v>158</v>
      </c>
      <c r="F1088" s="232">
        <v>206723</v>
      </c>
      <c r="G1088" s="141">
        <f t="shared" si="73"/>
        <v>187929.99999999997</v>
      </c>
      <c r="H1088" s="140">
        <v>160</v>
      </c>
      <c r="I1088" s="140">
        <f t="shared" si="71"/>
        <v>109312</v>
      </c>
      <c r="J1088" s="141">
        <f t="shared" si="72"/>
        <v>122429.44000000002</v>
      </c>
      <c r="K1088" s="142">
        <f>J1088/G1088*100</f>
        <v>65.14629915394032</v>
      </c>
    </row>
    <row r="1089" spans="1:11" s="120" customFormat="1" ht="12.75">
      <c r="A1089" s="137" t="s">
        <v>1871</v>
      </c>
      <c r="B1089" s="138">
        <v>9087202</v>
      </c>
      <c r="C1089" s="138" t="s">
        <v>1881</v>
      </c>
      <c r="D1089" s="139">
        <v>1366.3</v>
      </c>
      <c r="E1089" s="231">
        <v>72</v>
      </c>
      <c r="F1089" s="232">
        <v>186875</v>
      </c>
      <c r="G1089" s="141">
        <f t="shared" si="73"/>
        <v>169886.36363636362</v>
      </c>
      <c r="H1089" s="140">
        <v>100</v>
      </c>
      <c r="I1089" s="140">
        <f t="shared" si="71"/>
        <v>136630</v>
      </c>
      <c r="J1089" s="141">
        <f t="shared" si="72"/>
        <v>153025.6</v>
      </c>
      <c r="K1089" s="142">
        <f>J1089/G1089*100</f>
        <v>90.07526956521741</v>
      </c>
    </row>
    <row r="1090" spans="1:11" s="120" customFormat="1" ht="12.75">
      <c r="A1090" s="137" t="s">
        <v>1871</v>
      </c>
      <c r="B1090" s="138">
        <v>9087203</v>
      </c>
      <c r="C1090" s="138" t="s">
        <v>1882</v>
      </c>
      <c r="D1090" s="139">
        <v>2318</v>
      </c>
      <c r="E1090" s="140"/>
      <c r="F1090" s="141"/>
      <c r="G1090" s="141">
        <f t="shared" si="73"/>
        <v>0</v>
      </c>
      <c r="H1090" s="140">
        <v>10</v>
      </c>
      <c r="I1090" s="140">
        <f t="shared" si="71"/>
        <v>23180</v>
      </c>
      <c r="J1090" s="141">
        <f t="shared" si="72"/>
        <v>25961.600000000002</v>
      </c>
      <c r="K1090" s="142"/>
    </row>
    <row r="1091" spans="1:11" s="120" customFormat="1" ht="12.75">
      <c r="A1091" s="137"/>
      <c r="B1091" s="138"/>
      <c r="C1091" s="138"/>
      <c r="D1091" s="139"/>
      <c r="E1091" s="140"/>
      <c r="F1091" s="140"/>
      <c r="G1091" s="141">
        <f t="shared" si="73"/>
        <v>0</v>
      </c>
      <c r="H1091" s="140"/>
      <c r="I1091" s="140">
        <f t="shared" si="71"/>
        <v>0</v>
      </c>
      <c r="J1091" s="141">
        <f t="shared" si="72"/>
        <v>0</v>
      </c>
      <c r="K1091" s="142"/>
    </row>
    <row r="1092" spans="1:11" s="120" customFormat="1" ht="12.75">
      <c r="A1092" s="137" t="s">
        <v>1883</v>
      </c>
      <c r="B1092" s="138">
        <v>1087700</v>
      </c>
      <c r="C1092" s="138" t="s">
        <v>1884</v>
      </c>
      <c r="D1092" s="139">
        <v>172.1</v>
      </c>
      <c r="E1092" s="231">
        <v>110</v>
      </c>
      <c r="F1092" s="232">
        <v>23323</v>
      </c>
      <c r="G1092" s="141">
        <f t="shared" si="73"/>
        <v>21202.727272727272</v>
      </c>
      <c r="H1092" s="140"/>
      <c r="I1092" s="140">
        <f t="shared" si="71"/>
        <v>0</v>
      </c>
      <c r="J1092" s="141">
        <f t="shared" si="72"/>
        <v>0</v>
      </c>
      <c r="K1092" s="142">
        <f>J1092/G1092*100</f>
        <v>0</v>
      </c>
    </row>
    <row r="1093" spans="1:11" s="120" customFormat="1" ht="12.75">
      <c r="A1093" s="137" t="s">
        <v>1883</v>
      </c>
      <c r="B1093" s="138">
        <v>1087650</v>
      </c>
      <c r="C1093" s="138" t="s">
        <v>1885</v>
      </c>
      <c r="D1093" s="139">
        <v>307</v>
      </c>
      <c r="E1093" s="231">
        <v>692</v>
      </c>
      <c r="F1093" s="232">
        <v>249350</v>
      </c>
      <c r="G1093" s="141">
        <f t="shared" si="73"/>
        <v>226681.81818181818</v>
      </c>
      <c r="H1093" s="140">
        <v>750</v>
      </c>
      <c r="I1093" s="140">
        <f t="shared" si="71"/>
        <v>230250</v>
      </c>
      <c r="J1093" s="141">
        <f t="shared" si="72"/>
        <v>257880.00000000003</v>
      </c>
      <c r="K1093" s="142">
        <f>J1093/G1093*100</f>
        <v>113.76298375777021</v>
      </c>
    </row>
    <row r="1094" spans="1:11" s="120" customFormat="1" ht="12.75">
      <c r="A1094" s="137" t="s">
        <v>1883</v>
      </c>
      <c r="B1094" s="138">
        <v>1087651</v>
      </c>
      <c r="C1094" s="138" t="s">
        <v>1886</v>
      </c>
      <c r="D1094" s="139">
        <v>495.1</v>
      </c>
      <c r="E1094" s="231">
        <v>120</v>
      </c>
      <c r="F1094" s="232">
        <v>72214</v>
      </c>
      <c r="G1094" s="141">
        <f t="shared" si="73"/>
        <v>65649.0909090909</v>
      </c>
      <c r="H1094" s="140">
        <v>150</v>
      </c>
      <c r="I1094" s="140">
        <f t="shared" si="71"/>
        <v>74265</v>
      </c>
      <c r="J1094" s="141">
        <f t="shared" si="72"/>
        <v>83176.8</v>
      </c>
      <c r="K1094" s="142">
        <f>J1094/G1094*100</f>
        <v>126.69908881934253</v>
      </c>
    </row>
    <row r="1095" spans="1:11" s="120" customFormat="1" ht="12.75">
      <c r="A1095" s="137" t="s">
        <v>1883</v>
      </c>
      <c r="B1095" s="138">
        <v>1087553</v>
      </c>
      <c r="C1095" s="138" t="s">
        <v>1887</v>
      </c>
      <c r="D1095" s="139">
        <v>153.5</v>
      </c>
      <c r="E1095" s="231">
        <v>713</v>
      </c>
      <c r="F1095" s="232">
        <v>127706</v>
      </c>
      <c r="G1095" s="141">
        <f t="shared" si="73"/>
        <v>116096.36363636363</v>
      </c>
      <c r="H1095" s="140">
        <v>1200</v>
      </c>
      <c r="I1095" s="140">
        <f t="shared" si="71"/>
        <v>184200</v>
      </c>
      <c r="J1095" s="141">
        <f t="shared" si="72"/>
        <v>206304.00000000003</v>
      </c>
      <c r="K1095" s="142">
        <f>J1095/G1095*100</f>
        <v>177.70065619469722</v>
      </c>
    </row>
    <row r="1096" spans="1:11" s="120" customFormat="1" ht="12.75">
      <c r="A1096" s="137" t="s">
        <v>1883</v>
      </c>
      <c r="B1096" s="138">
        <v>1087530</v>
      </c>
      <c r="C1096" s="138" t="s">
        <v>1888</v>
      </c>
      <c r="D1096" s="139">
        <v>172.1</v>
      </c>
      <c r="E1096" s="231">
        <v>4207</v>
      </c>
      <c r="F1096" s="232">
        <v>869070</v>
      </c>
      <c r="G1096" s="141">
        <f t="shared" si="73"/>
        <v>790063.6363636364</v>
      </c>
      <c r="H1096" s="140">
        <v>5500</v>
      </c>
      <c r="I1096" s="140">
        <f t="shared" si="71"/>
        <v>946550</v>
      </c>
      <c r="J1096" s="141">
        <f t="shared" si="72"/>
        <v>1060136</v>
      </c>
      <c r="K1096" s="142">
        <f>J1096/G1096*100</f>
        <v>134.18362157248552</v>
      </c>
    </row>
    <row r="1097" spans="1:11" s="120" customFormat="1" ht="12.75">
      <c r="A1097" s="137"/>
      <c r="B1097" s="138"/>
      <c r="C1097" s="138"/>
      <c r="D1097" s="139"/>
      <c r="E1097" s="140"/>
      <c r="F1097" s="141"/>
      <c r="G1097" s="141">
        <f t="shared" si="73"/>
        <v>0</v>
      </c>
      <c r="H1097" s="140"/>
      <c r="I1097" s="140">
        <f t="shared" si="71"/>
        <v>0</v>
      </c>
      <c r="J1097" s="141">
        <f t="shared" si="72"/>
        <v>0</v>
      </c>
      <c r="K1097" s="142"/>
    </row>
    <row r="1098" spans="1:11" s="120" customFormat="1" ht="12.75">
      <c r="A1098" s="137" t="s">
        <v>1889</v>
      </c>
      <c r="B1098" s="138">
        <v>3086742</v>
      </c>
      <c r="C1098" s="138" t="s">
        <v>1890</v>
      </c>
      <c r="D1098" s="139">
        <v>150</v>
      </c>
      <c r="E1098" s="231">
        <v>896</v>
      </c>
      <c r="F1098" s="232">
        <v>206976</v>
      </c>
      <c r="G1098" s="141">
        <f t="shared" si="73"/>
        <v>188159.99999999997</v>
      </c>
      <c r="H1098" s="140">
        <v>800</v>
      </c>
      <c r="I1098" s="140">
        <f t="shared" si="71"/>
        <v>120000</v>
      </c>
      <c r="J1098" s="141">
        <f t="shared" si="72"/>
        <v>134400</v>
      </c>
      <c r="K1098" s="142">
        <f>J1098/G1098*100</f>
        <v>71.42857142857144</v>
      </c>
    </row>
    <row r="1099" spans="1:11" s="120" customFormat="1" ht="12.75">
      <c r="A1099" s="137" t="s">
        <v>1889</v>
      </c>
      <c r="B1099" s="138">
        <v>3086695</v>
      </c>
      <c r="C1099" s="138" t="s">
        <v>1891</v>
      </c>
      <c r="D1099" s="139">
        <v>150</v>
      </c>
      <c r="E1099" s="231">
        <v>2309</v>
      </c>
      <c r="F1099" s="232">
        <v>383296</v>
      </c>
      <c r="G1099" s="141">
        <f t="shared" si="73"/>
        <v>348450.90909090906</v>
      </c>
      <c r="H1099" s="140">
        <v>5000</v>
      </c>
      <c r="I1099" s="140">
        <f t="shared" si="71"/>
        <v>750000</v>
      </c>
      <c r="J1099" s="141">
        <f t="shared" si="72"/>
        <v>840000.0000000001</v>
      </c>
      <c r="K1099" s="142">
        <f>J1099/G1099*100</f>
        <v>241.06695608615803</v>
      </c>
    </row>
    <row r="1100" spans="1:11" s="120" customFormat="1" ht="12.75">
      <c r="A1100" s="137"/>
      <c r="B1100" s="138"/>
      <c r="C1100" s="138"/>
      <c r="D1100" s="139"/>
      <c r="E1100" s="140"/>
      <c r="F1100" s="141"/>
      <c r="G1100" s="141">
        <f t="shared" si="73"/>
        <v>0</v>
      </c>
      <c r="H1100" s="140"/>
      <c r="I1100" s="140">
        <f t="shared" si="71"/>
        <v>0</v>
      </c>
      <c r="J1100" s="141">
        <f t="shared" si="72"/>
        <v>0</v>
      </c>
      <c r="K1100" s="142"/>
    </row>
    <row r="1101" spans="1:11" s="120" customFormat="1" ht="12.75">
      <c r="A1101" s="137" t="s">
        <v>1892</v>
      </c>
      <c r="B1101" s="138">
        <v>1086710</v>
      </c>
      <c r="C1101" s="138" t="s">
        <v>1893</v>
      </c>
      <c r="D1101" s="139"/>
      <c r="E1101" s="231">
        <v>164</v>
      </c>
      <c r="F1101" s="232">
        <v>56391</v>
      </c>
      <c r="G1101" s="141">
        <f t="shared" si="73"/>
        <v>51264.54545454545</v>
      </c>
      <c r="H1101" s="140"/>
      <c r="I1101" s="140">
        <f t="shared" si="71"/>
        <v>0</v>
      </c>
      <c r="J1101" s="141">
        <f t="shared" si="72"/>
        <v>0</v>
      </c>
      <c r="K1101" s="142">
        <f>J1101/G1101*100</f>
        <v>0</v>
      </c>
    </row>
    <row r="1102" spans="1:12" s="124" customFormat="1" ht="15">
      <c r="A1102" s="137"/>
      <c r="B1102" s="138"/>
      <c r="C1102" s="138"/>
      <c r="D1102" s="139"/>
      <c r="E1102" s="140"/>
      <c r="F1102" s="140"/>
      <c r="G1102" s="141">
        <f t="shared" si="73"/>
        <v>0</v>
      </c>
      <c r="H1102" s="140"/>
      <c r="I1102" s="140">
        <f t="shared" si="71"/>
        <v>0</v>
      </c>
      <c r="J1102" s="141">
        <f t="shared" si="72"/>
        <v>0</v>
      </c>
      <c r="K1102" s="142"/>
      <c r="L1102" s="120"/>
    </row>
    <row r="1103" spans="1:12" s="124" customFormat="1" ht="15">
      <c r="A1103" s="137" t="s">
        <v>1894</v>
      </c>
      <c r="B1103" s="138">
        <v>1084521</v>
      </c>
      <c r="C1103" s="138" t="s">
        <v>1895</v>
      </c>
      <c r="D1103" s="139">
        <v>158.1</v>
      </c>
      <c r="E1103" s="231">
        <v>3977</v>
      </c>
      <c r="F1103" s="232">
        <v>757933</v>
      </c>
      <c r="G1103" s="141">
        <f t="shared" si="73"/>
        <v>689030</v>
      </c>
      <c r="H1103" s="140">
        <v>4700</v>
      </c>
      <c r="I1103" s="140">
        <f aca="true" t="shared" si="75" ref="I1103:I1166">D1103*H1103</f>
        <v>743070</v>
      </c>
      <c r="J1103" s="141">
        <f t="shared" si="72"/>
        <v>832238.4</v>
      </c>
      <c r="K1103" s="142">
        <f>J1103/G1103*100</f>
        <v>120.78405874925619</v>
      </c>
      <c r="L1103" s="120"/>
    </row>
    <row r="1104" spans="1:12" s="124" customFormat="1" ht="15">
      <c r="A1104" s="137" t="s">
        <v>1894</v>
      </c>
      <c r="B1104" s="138">
        <v>1084210</v>
      </c>
      <c r="C1104" s="138" t="s">
        <v>1896</v>
      </c>
      <c r="D1104" s="139">
        <v>71</v>
      </c>
      <c r="E1104" s="231">
        <v>1</v>
      </c>
      <c r="F1104" s="232">
        <v>116</v>
      </c>
      <c r="G1104" s="141">
        <f t="shared" si="73"/>
        <v>105.45454545454544</v>
      </c>
      <c r="H1104" s="140">
        <v>20</v>
      </c>
      <c r="I1104" s="140">
        <f t="shared" si="75"/>
        <v>1420</v>
      </c>
      <c r="J1104" s="141">
        <f aca="true" t="shared" si="76" ref="J1104:J1167">I1104*1.12</f>
        <v>1590.4</v>
      </c>
      <c r="K1104" s="142">
        <f>J1104/G1104*100</f>
        <v>1508.137931034483</v>
      </c>
      <c r="L1104" s="120"/>
    </row>
    <row r="1105" spans="1:11" s="120" customFormat="1" ht="12.75">
      <c r="A1105" s="137"/>
      <c r="B1105" s="138"/>
      <c r="C1105" s="138"/>
      <c r="D1105" s="139"/>
      <c r="E1105" s="140"/>
      <c r="F1105" s="141"/>
      <c r="G1105" s="141">
        <f t="shared" si="73"/>
        <v>0</v>
      </c>
      <c r="H1105" s="140"/>
      <c r="I1105" s="140">
        <f t="shared" si="75"/>
        <v>0</v>
      </c>
      <c r="J1105" s="141">
        <f t="shared" si="76"/>
        <v>0</v>
      </c>
      <c r="K1105" s="142"/>
    </row>
    <row r="1106" spans="1:11" s="120" customFormat="1" ht="12.75">
      <c r="A1106" s="137" t="s">
        <v>1897</v>
      </c>
      <c r="B1106" s="138">
        <v>3084513</v>
      </c>
      <c r="C1106" s="138" t="s">
        <v>1898</v>
      </c>
      <c r="D1106" s="139">
        <v>356.7</v>
      </c>
      <c r="E1106" s="231">
        <v>145</v>
      </c>
      <c r="F1106" s="232">
        <v>62908</v>
      </c>
      <c r="G1106" s="141">
        <f t="shared" si="73"/>
        <v>57189.090909090904</v>
      </c>
      <c r="H1106" s="140">
        <v>160</v>
      </c>
      <c r="I1106" s="140">
        <f t="shared" si="75"/>
        <v>57072</v>
      </c>
      <c r="J1106" s="141">
        <f t="shared" si="76"/>
        <v>63920.64000000001</v>
      </c>
      <c r="K1106" s="142">
        <f>J1106/G1106*100</f>
        <v>111.7706873529599</v>
      </c>
    </row>
    <row r="1107" spans="1:11" s="120" customFormat="1" ht="12.75">
      <c r="A1107" s="137"/>
      <c r="B1107" s="138"/>
      <c r="C1107" s="138"/>
      <c r="D1107" s="139"/>
      <c r="E1107" s="140"/>
      <c r="F1107" s="141"/>
      <c r="G1107" s="141">
        <f t="shared" si="73"/>
        <v>0</v>
      </c>
      <c r="H1107" s="140"/>
      <c r="I1107" s="140">
        <f t="shared" si="75"/>
        <v>0</v>
      </c>
      <c r="J1107" s="141">
        <f t="shared" si="76"/>
        <v>0</v>
      </c>
      <c r="K1107" s="142"/>
    </row>
    <row r="1108" spans="1:11" s="120" customFormat="1" ht="12.75">
      <c r="A1108" s="137" t="s">
        <v>1899</v>
      </c>
      <c r="B1108" s="138">
        <v>1084255</v>
      </c>
      <c r="C1108" s="138" t="s">
        <v>786</v>
      </c>
      <c r="D1108" s="139">
        <v>93.8</v>
      </c>
      <c r="E1108" s="231">
        <v>607</v>
      </c>
      <c r="F1108" s="232">
        <v>111354</v>
      </c>
      <c r="G1108" s="141">
        <f aca="true" t="shared" si="77" ref="G1108:G1171">F1108/1.1</f>
        <v>101230.90909090909</v>
      </c>
      <c r="H1108" s="140">
        <v>650</v>
      </c>
      <c r="I1108" s="140">
        <f t="shared" si="75"/>
        <v>60970</v>
      </c>
      <c r="J1108" s="141">
        <f t="shared" si="76"/>
        <v>68286.40000000001</v>
      </c>
      <c r="K1108" s="142">
        <f>J1108/G1108*100</f>
        <v>67.45607701564381</v>
      </c>
    </row>
    <row r="1109" spans="1:11" s="120" customFormat="1" ht="12.75">
      <c r="A1109" s="137" t="s">
        <v>1899</v>
      </c>
      <c r="B1109" s="138">
        <v>1084402</v>
      </c>
      <c r="C1109" s="138" t="s">
        <v>1900</v>
      </c>
      <c r="D1109" s="139">
        <v>93.8</v>
      </c>
      <c r="E1109" s="231">
        <v>16106</v>
      </c>
      <c r="F1109" s="232">
        <v>2812592</v>
      </c>
      <c r="G1109" s="141">
        <f t="shared" si="77"/>
        <v>2556901.818181818</v>
      </c>
      <c r="H1109" s="140">
        <v>19000</v>
      </c>
      <c r="I1109" s="140">
        <f t="shared" si="75"/>
        <v>1782200</v>
      </c>
      <c r="J1109" s="141">
        <f t="shared" si="76"/>
        <v>1996064.0000000002</v>
      </c>
      <c r="K1109" s="142">
        <f>J1109/G1109*100</f>
        <v>78.06572727221014</v>
      </c>
    </row>
    <row r="1110" spans="1:11" s="120" customFormat="1" ht="12.75">
      <c r="A1110" s="137"/>
      <c r="B1110" s="138"/>
      <c r="C1110" s="138"/>
      <c r="D1110" s="139"/>
      <c r="E1110" s="140"/>
      <c r="F1110" s="140"/>
      <c r="G1110" s="141">
        <f t="shared" si="77"/>
        <v>0</v>
      </c>
      <c r="H1110" s="140"/>
      <c r="I1110" s="140">
        <f t="shared" si="75"/>
        <v>0</v>
      </c>
      <c r="J1110" s="141">
        <f t="shared" si="76"/>
        <v>0</v>
      </c>
      <c r="K1110" s="142"/>
    </row>
    <row r="1111" spans="1:11" s="120" customFormat="1" ht="12.75">
      <c r="A1111" s="137" t="s">
        <v>1901</v>
      </c>
      <c r="B1111" s="138">
        <v>1084070</v>
      </c>
      <c r="C1111" s="138" t="s">
        <v>1902</v>
      </c>
      <c r="D1111" s="139">
        <v>257.1</v>
      </c>
      <c r="E1111" s="231">
        <v>347</v>
      </c>
      <c r="F1111" s="232">
        <v>104964</v>
      </c>
      <c r="G1111" s="141">
        <f t="shared" si="77"/>
        <v>95421.81818181818</v>
      </c>
      <c r="H1111" s="140">
        <v>350</v>
      </c>
      <c r="I1111" s="140">
        <f t="shared" si="75"/>
        <v>89985.00000000001</v>
      </c>
      <c r="J1111" s="141">
        <f t="shared" si="76"/>
        <v>100783.20000000003</v>
      </c>
      <c r="K1111" s="142">
        <f>J1111/G1111*100</f>
        <v>105.61861209557566</v>
      </c>
    </row>
    <row r="1112" spans="1:11" s="120" customFormat="1" ht="12.75">
      <c r="A1112" s="137" t="s">
        <v>1901</v>
      </c>
      <c r="B1112" s="138">
        <v>1084060</v>
      </c>
      <c r="C1112" s="138" t="s">
        <v>1903</v>
      </c>
      <c r="D1112" s="139">
        <v>257.1</v>
      </c>
      <c r="E1112" s="231">
        <v>2345</v>
      </c>
      <c r="F1112" s="232">
        <v>725478</v>
      </c>
      <c r="G1112" s="141">
        <f t="shared" si="77"/>
        <v>659525.4545454545</v>
      </c>
      <c r="H1112" s="140">
        <v>2800</v>
      </c>
      <c r="I1112" s="140">
        <f t="shared" si="75"/>
        <v>719880.0000000001</v>
      </c>
      <c r="J1112" s="141">
        <f t="shared" si="76"/>
        <v>806265.6000000002</v>
      </c>
      <c r="K1112" s="142">
        <f>J1112/G1112*100</f>
        <v>122.24935284047211</v>
      </c>
    </row>
    <row r="1113" spans="1:11" s="120" customFormat="1" ht="12.75">
      <c r="A1113" s="137" t="s">
        <v>1901</v>
      </c>
      <c r="B1113" s="138">
        <v>3084532</v>
      </c>
      <c r="C1113" s="138" t="s">
        <v>1904</v>
      </c>
      <c r="D1113" s="139">
        <v>388.8</v>
      </c>
      <c r="E1113" s="231">
        <v>66</v>
      </c>
      <c r="F1113" s="232">
        <v>31514</v>
      </c>
      <c r="G1113" s="141">
        <f t="shared" si="77"/>
        <v>28649.090909090908</v>
      </c>
      <c r="H1113" s="140">
        <v>150</v>
      </c>
      <c r="I1113" s="140">
        <f t="shared" si="75"/>
        <v>58320</v>
      </c>
      <c r="J1113" s="141">
        <f t="shared" si="76"/>
        <v>65318.40000000001</v>
      </c>
      <c r="K1113" s="142">
        <f>J1113/G1113*100</f>
        <v>227.99466903598406</v>
      </c>
    </row>
    <row r="1114" spans="1:11" s="120" customFormat="1" ht="12.75">
      <c r="A1114" s="137" t="s">
        <v>1901</v>
      </c>
      <c r="B1114" s="138">
        <v>1084530</v>
      </c>
      <c r="C1114" s="138" t="s">
        <v>1905</v>
      </c>
      <c r="D1114" s="139">
        <v>454.6</v>
      </c>
      <c r="E1114" s="231">
        <v>6470</v>
      </c>
      <c r="F1114" s="232">
        <v>3570139</v>
      </c>
      <c r="G1114" s="141">
        <f t="shared" si="77"/>
        <v>3245580.9090909087</v>
      </c>
      <c r="H1114" s="140">
        <v>6700</v>
      </c>
      <c r="I1114" s="140">
        <f t="shared" si="75"/>
        <v>3045820</v>
      </c>
      <c r="J1114" s="141">
        <f t="shared" si="76"/>
        <v>3411318.4000000004</v>
      </c>
      <c r="K1114" s="142">
        <f>J1114/G1114*100</f>
        <v>105.10655859617792</v>
      </c>
    </row>
    <row r="1115" spans="1:11" s="120" customFormat="1" ht="12.75">
      <c r="A1115" s="137" t="s">
        <v>1901</v>
      </c>
      <c r="B1115" s="138">
        <v>1084351</v>
      </c>
      <c r="C1115" s="138" t="s">
        <v>1906</v>
      </c>
      <c r="D1115" s="139">
        <v>454.6</v>
      </c>
      <c r="E1115" s="231">
        <v>8</v>
      </c>
      <c r="F1115" s="232">
        <v>4481</v>
      </c>
      <c r="G1115" s="141">
        <f t="shared" si="77"/>
        <v>4073.6363636363635</v>
      </c>
      <c r="H1115" s="140">
        <v>30</v>
      </c>
      <c r="I1115" s="140">
        <f t="shared" si="75"/>
        <v>13638</v>
      </c>
      <c r="J1115" s="141">
        <f t="shared" si="76"/>
        <v>15274.560000000001</v>
      </c>
      <c r="K1115" s="142">
        <f>J1115/G1115*100</f>
        <v>374.96130328051777</v>
      </c>
    </row>
    <row r="1116" spans="1:11" s="120" customFormat="1" ht="12.75">
      <c r="A1116" s="137"/>
      <c r="B1116" s="138"/>
      <c r="C1116" s="138"/>
      <c r="D1116" s="139"/>
      <c r="E1116" s="140"/>
      <c r="F1116" s="141"/>
      <c r="G1116" s="141">
        <f t="shared" si="77"/>
        <v>0</v>
      </c>
      <c r="H1116" s="140"/>
      <c r="I1116" s="140">
        <f t="shared" si="75"/>
        <v>0</v>
      </c>
      <c r="J1116" s="141">
        <f t="shared" si="76"/>
        <v>0</v>
      </c>
      <c r="K1116" s="142"/>
    </row>
    <row r="1117" spans="1:12" s="150" customFormat="1" ht="15">
      <c r="A1117" s="137" t="s">
        <v>1907</v>
      </c>
      <c r="B1117" s="138">
        <v>1084500</v>
      </c>
      <c r="C1117" s="138" t="s">
        <v>1908</v>
      </c>
      <c r="D1117" s="139">
        <v>330.8</v>
      </c>
      <c r="E1117" s="231">
        <v>18818</v>
      </c>
      <c r="F1117" s="232">
        <v>7552945</v>
      </c>
      <c r="G1117" s="141">
        <f t="shared" si="77"/>
        <v>6866313.636363636</v>
      </c>
      <c r="H1117" s="140">
        <v>20000</v>
      </c>
      <c r="I1117" s="140">
        <f t="shared" si="75"/>
        <v>6616000</v>
      </c>
      <c r="J1117" s="141">
        <f t="shared" si="76"/>
        <v>7409920.000000001</v>
      </c>
      <c r="K1117" s="142">
        <f>J1117/G1117*100</f>
        <v>107.91700455914881</v>
      </c>
      <c r="L1117" s="120"/>
    </row>
    <row r="1118" spans="1:12" s="150" customFormat="1" ht="15">
      <c r="A1118" s="137" t="s">
        <v>1907</v>
      </c>
      <c r="B1118" s="138">
        <v>3084501</v>
      </c>
      <c r="C1118" s="138" t="s">
        <v>1909</v>
      </c>
      <c r="D1118" s="139">
        <v>376.3</v>
      </c>
      <c r="E1118" s="231">
        <v>1272</v>
      </c>
      <c r="F1118" s="232">
        <v>577672</v>
      </c>
      <c r="G1118" s="141">
        <f t="shared" si="77"/>
        <v>525156.3636363636</v>
      </c>
      <c r="H1118" s="140">
        <v>1500</v>
      </c>
      <c r="I1118" s="140">
        <f t="shared" si="75"/>
        <v>564450</v>
      </c>
      <c r="J1118" s="141">
        <f t="shared" si="76"/>
        <v>632184.0000000001</v>
      </c>
      <c r="K1118" s="142">
        <f>J1118/G1118*100</f>
        <v>120.38014651913198</v>
      </c>
      <c r="L1118" s="120"/>
    </row>
    <row r="1119" spans="1:12" s="150" customFormat="1" ht="15">
      <c r="A1119" s="143" t="s">
        <v>1907</v>
      </c>
      <c r="B1119" s="144">
        <v>1084817</v>
      </c>
      <c r="C1119" s="144" t="s">
        <v>1910</v>
      </c>
      <c r="D1119" s="145">
        <v>330.8</v>
      </c>
      <c r="E1119" s="231">
        <v>1414</v>
      </c>
      <c r="F1119" s="232">
        <v>563293</v>
      </c>
      <c r="G1119" s="141">
        <f t="shared" si="77"/>
        <v>512084.5454545454</v>
      </c>
      <c r="H1119" s="140">
        <v>1800</v>
      </c>
      <c r="I1119" s="140">
        <f t="shared" si="75"/>
        <v>595440</v>
      </c>
      <c r="J1119" s="141">
        <f t="shared" si="76"/>
        <v>666892.8</v>
      </c>
      <c r="K1119" s="142">
        <f>J1119/G1119*100</f>
        <v>130.2309952369371</v>
      </c>
      <c r="L1119" s="120"/>
    </row>
    <row r="1120" spans="1:11" s="120" customFormat="1" ht="12.75">
      <c r="A1120" s="137"/>
      <c r="B1120" s="138"/>
      <c r="C1120" s="138"/>
      <c r="D1120" s="139"/>
      <c r="E1120" s="140"/>
      <c r="F1120" s="140"/>
      <c r="G1120" s="141">
        <f t="shared" si="77"/>
        <v>0</v>
      </c>
      <c r="H1120" s="140"/>
      <c r="I1120" s="140">
        <f t="shared" si="75"/>
        <v>0</v>
      </c>
      <c r="J1120" s="141">
        <f t="shared" si="76"/>
        <v>0</v>
      </c>
      <c r="K1120" s="142"/>
    </row>
    <row r="1121" spans="1:11" s="120" customFormat="1" ht="12.75">
      <c r="A1121" s="137" t="s">
        <v>1911</v>
      </c>
      <c r="B1121" s="138">
        <v>1084082</v>
      </c>
      <c r="C1121" s="138" t="s">
        <v>1912</v>
      </c>
      <c r="D1121" s="139">
        <v>532.8</v>
      </c>
      <c r="E1121" s="231">
        <v>24</v>
      </c>
      <c r="F1121" s="232">
        <v>29205</v>
      </c>
      <c r="G1121" s="141">
        <f t="shared" si="77"/>
        <v>26549.999999999996</v>
      </c>
      <c r="H1121" s="140">
        <v>30</v>
      </c>
      <c r="I1121" s="140">
        <f t="shared" si="75"/>
        <v>15983.999999999998</v>
      </c>
      <c r="J1121" s="141">
        <f t="shared" si="76"/>
        <v>17902.079999999998</v>
      </c>
      <c r="K1121" s="142">
        <f aca="true" t="shared" si="78" ref="K1121:K1129">J1121/G1121*100</f>
        <v>67.4277966101695</v>
      </c>
    </row>
    <row r="1122" spans="1:11" s="120" customFormat="1" ht="12.75">
      <c r="A1122" s="137" t="s">
        <v>1911</v>
      </c>
      <c r="B1122" s="138">
        <v>1084080</v>
      </c>
      <c r="C1122" s="138" t="s">
        <v>1913</v>
      </c>
      <c r="D1122" s="139">
        <v>135.2</v>
      </c>
      <c r="E1122" s="231">
        <v>124</v>
      </c>
      <c r="F1122" s="232">
        <v>39100</v>
      </c>
      <c r="G1122" s="141">
        <f t="shared" si="77"/>
        <v>35545.454545454544</v>
      </c>
      <c r="H1122" s="140">
        <v>137</v>
      </c>
      <c r="I1122" s="140">
        <f t="shared" si="75"/>
        <v>18522.399999999998</v>
      </c>
      <c r="J1122" s="141">
        <f t="shared" si="76"/>
        <v>20745.088</v>
      </c>
      <c r="K1122" s="142">
        <f t="shared" si="78"/>
        <v>58.36214015345269</v>
      </c>
    </row>
    <row r="1123" spans="1:11" s="120" customFormat="1" ht="12.75">
      <c r="A1123" s="137" t="s">
        <v>1911</v>
      </c>
      <c r="B1123" s="138">
        <v>1084081</v>
      </c>
      <c r="C1123" s="138" t="s">
        <v>1914</v>
      </c>
      <c r="D1123" s="139">
        <v>288.9</v>
      </c>
      <c r="E1123" s="231">
        <v>81</v>
      </c>
      <c r="F1123" s="232">
        <v>56219</v>
      </c>
      <c r="G1123" s="141">
        <f t="shared" si="77"/>
        <v>51108.181818181816</v>
      </c>
      <c r="H1123" s="140">
        <v>120</v>
      </c>
      <c r="I1123" s="140">
        <f t="shared" si="75"/>
        <v>34668</v>
      </c>
      <c r="J1123" s="141">
        <f t="shared" si="76"/>
        <v>38828.16</v>
      </c>
      <c r="K1123" s="142">
        <f t="shared" si="78"/>
        <v>75.97249328518829</v>
      </c>
    </row>
    <row r="1124" spans="1:11" s="120" customFormat="1" ht="12.75">
      <c r="A1124" s="137" t="s">
        <v>1911</v>
      </c>
      <c r="B1124" s="138">
        <v>1084782</v>
      </c>
      <c r="C1124" s="138" t="s">
        <v>1915</v>
      </c>
      <c r="D1124" s="139">
        <v>532.8</v>
      </c>
      <c r="E1124" s="231">
        <v>139</v>
      </c>
      <c r="F1124" s="232">
        <v>175329</v>
      </c>
      <c r="G1124" s="141">
        <f t="shared" si="77"/>
        <v>159390</v>
      </c>
      <c r="H1124" s="140">
        <v>150</v>
      </c>
      <c r="I1124" s="140">
        <f t="shared" si="75"/>
        <v>79920</v>
      </c>
      <c r="J1124" s="141">
        <f t="shared" si="76"/>
        <v>89510.40000000001</v>
      </c>
      <c r="K1124" s="142">
        <f t="shared" si="78"/>
        <v>56.15810276679842</v>
      </c>
    </row>
    <row r="1125" spans="1:11" s="120" customFormat="1" ht="12.75">
      <c r="A1125" s="137" t="s">
        <v>1911</v>
      </c>
      <c r="B1125" s="138">
        <v>1084780</v>
      </c>
      <c r="C1125" s="138" t="s">
        <v>1916</v>
      </c>
      <c r="D1125" s="139">
        <v>135.2</v>
      </c>
      <c r="E1125" s="231">
        <v>112</v>
      </c>
      <c r="F1125" s="232">
        <v>35048</v>
      </c>
      <c r="G1125" s="141">
        <f t="shared" si="77"/>
        <v>31861.81818181818</v>
      </c>
      <c r="H1125" s="140">
        <v>130</v>
      </c>
      <c r="I1125" s="140">
        <f t="shared" si="75"/>
        <v>17576</v>
      </c>
      <c r="J1125" s="141">
        <f t="shared" si="76"/>
        <v>19685.120000000003</v>
      </c>
      <c r="K1125" s="142">
        <f t="shared" si="78"/>
        <v>61.78278931750742</v>
      </c>
    </row>
    <row r="1126" spans="1:11" s="120" customFormat="1" ht="12.75">
      <c r="A1126" s="137" t="s">
        <v>1911</v>
      </c>
      <c r="B1126" s="138">
        <v>1084781</v>
      </c>
      <c r="C1126" s="138" t="s">
        <v>1917</v>
      </c>
      <c r="D1126" s="139">
        <v>288.9</v>
      </c>
      <c r="E1126" s="231">
        <v>163</v>
      </c>
      <c r="F1126" s="232">
        <v>110754</v>
      </c>
      <c r="G1126" s="141">
        <f t="shared" si="77"/>
        <v>100685.45454545454</v>
      </c>
      <c r="H1126" s="140">
        <v>180</v>
      </c>
      <c r="I1126" s="140">
        <f t="shared" si="75"/>
        <v>52001.99999999999</v>
      </c>
      <c r="J1126" s="141">
        <f t="shared" si="76"/>
        <v>58242.24</v>
      </c>
      <c r="K1126" s="142">
        <f t="shared" si="78"/>
        <v>57.845733788395904</v>
      </c>
    </row>
    <row r="1127" spans="1:11" s="120" customFormat="1" ht="12.75">
      <c r="A1127" s="137" t="s">
        <v>1911</v>
      </c>
      <c r="B1127" s="138">
        <v>1084552</v>
      </c>
      <c r="C1127" s="138" t="s">
        <v>1918</v>
      </c>
      <c r="D1127" s="139">
        <v>532.8</v>
      </c>
      <c r="E1127" s="231">
        <v>2551</v>
      </c>
      <c r="F1127" s="232">
        <v>3215186</v>
      </c>
      <c r="G1127" s="141">
        <f t="shared" si="77"/>
        <v>2922896.3636363633</v>
      </c>
      <c r="H1127" s="140">
        <v>3000</v>
      </c>
      <c r="I1127" s="140">
        <f t="shared" si="75"/>
        <v>1598399.9999999998</v>
      </c>
      <c r="J1127" s="141">
        <f t="shared" si="76"/>
        <v>1790208</v>
      </c>
      <c r="K1127" s="142">
        <f t="shared" si="78"/>
        <v>61.24774118822365</v>
      </c>
    </row>
    <row r="1128" spans="1:11" s="120" customFormat="1" ht="12.75">
      <c r="A1128" s="137" t="s">
        <v>1911</v>
      </c>
      <c r="B1128" s="138">
        <v>1084550</v>
      </c>
      <c r="C1128" s="138" t="s">
        <v>1919</v>
      </c>
      <c r="D1128" s="139">
        <v>135.2</v>
      </c>
      <c r="E1128" s="231">
        <v>1783</v>
      </c>
      <c r="F1128" s="232">
        <v>570876</v>
      </c>
      <c r="G1128" s="141">
        <f t="shared" si="77"/>
        <v>518978.18181818177</v>
      </c>
      <c r="H1128" s="140">
        <v>2200</v>
      </c>
      <c r="I1128" s="140">
        <f t="shared" si="75"/>
        <v>297440</v>
      </c>
      <c r="J1128" s="141">
        <f t="shared" si="76"/>
        <v>333132.80000000005</v>
      </c>
      <c r="K1128" s="142">
        <f t="shared" si="78"/>
        <v>64.19013586137797</v>
      </c>
    </row>
    <row r="1129" spans="1:11" s="120" customFormat="1" ht="12.75">
      <c r="A1129" s="137" t="s">
        <v>1911</v>
      </c>
      <c r="B1129" s="138">
        <v>1084551</v>
      </c>
      <c r="C1129" s="138" t="s">
        <v>1920</v>
      </c>
      <c r="D1129" s="139">
        <v>288.9</v>
      </c>
      <c r="E1129" s="231">
        <v>2086</v>
      </c>
      <c r="F1129" s="232">
        <v>1429092</v>
      </c>
      <c r="G1129" s="141">
        <f t="shared" si="77"/>
        <v>1299174.5454545454</v>
      </c>
      <c r="H1129" s="140">
        <v>2400</v>
      </c>
      <c r="I1129" s="140">
        <f t="shared" si="75"/>
        <v>693360</v>
      </c>
      <c r="J1129" s="141">
        <f t="shared" si="76"/>
        <v>776563.2000000001</v>
      </c>
      <c r="K1129" s="142">
        <f t="shared" si="78"/>
        <v>59.773584905660385</v>
      </c>
    </row>
    <row r="1130" spans="1:11" s="120" customFormat="1" ht="12.75">
      <c r="A1130" s="137" t="s">
        <v>1911</v>
      </c>
      <c r="B1130" s="138">
        <v>1084825</v>
      </c>
      <c r="C1130" s="138" t="s">
        <v>290</v>
      </c>
      <c r="D1130" s="139">
        <v>532.8</v>
      </c>
      <c r="E1130" s="140"/>
      <c r="F1130" s="141"/>
      <c r="G1130" s="141">
        <f t="shared" si="77"/>
        <v>0</v>
      </c>
      <c r="H1130" s="140">
        <v>10</v>
      </c>
      <c r="I1130" s="140">
        <f t="shared" si="75"/>
        <v>5328</v>
      </c>
      <c r="J1130" s="141">
        <f t="shared" si="76"/>
        <v>5967.360000000001</v>
      </c>
      <c r="K1130" s="142"/>
    </row>
    <row r="1131" spans="1:11" s="120" customFormat="1" ht="12.75">
      <c r="A1131" s="137" t="s">
        <v>1911</v>
      </c>
      <c r="B1131" s="138">
        <v>1084827</v>
      </c>
      <c r="C1131" s="138" t="s">
        <v>291</v>
      </c>
      <c r="D1131" s="139">
        <v>135.2</v>
      </c>
      <c r="E1131" s="231">
        <v>1</v>
      </c>
      <c r="F1131" s="232">
        <v>326</v>
      </c>
      <c r="G1131" s="141">
        <f t="shared" si="77"/>
        <v>296.3636363636363</v>
      </c>
      <c r="H1131" s="140">
        <v>10</v>
      </c>
      <c r="I1131" s="140">
        <f t="shared" si="75"/>
        <v>1352</v>
      </c>
      <c r="J1131" s="141">
        <f t="shared" si="76"/>
        <v>1514.2400000000002</v>
      </c>
      <c r="K1131" s="142">
        <f>J1131/G1131*100</f>
        <v>510.9398773006137</v>
      </c>
    </row>
    <row r="1132" spans="1:11" s="120" customFormat="1" ht="12.75">
      <c r="A1132" s="137" t="s">
        <v>1911</v>
      </c>
      <c r="B1132" s="138">
        <v>1084826</v>
      </c>
      <c r="C1132" s="138" t="s">
        <v>292</v>
      </c>
      <c r="D1132" s="139">
        <v>288.9</v>
      </c>
      <c r="E1132" s="140"/>
      <c r="F1132" s="141"/>
      <c r="G1132" s="141">
        <f t="shared" si="77"/>
        <v>0</v>
      </c>
      <c r="H1132" s="140">
        <v>10</v>
      </c>
      <c r="I1132" s="140">
        <f t="shared" si="75"/>
        <v>2889</v>
      </c>
      <c r="J1132" s="141">
        <f t="shared" si="76"/>
        <v>3235.6800000000003</v>
      </c>
      <c r="K1132" s="142"/>
    </row>
    <row r="1133" spans="1:11" s="120" customFormat="1" ht="12.75">
      <c r="A1133" s="137" t="s">
        <v>1911</v>
      </c>
      <c r="B1133" s="138">
        <v>1084785</v>
      </c>
      <c r="C1133" s="138" t="s">
        <v>1921</v>
      </c>
      <c r="D1133" s="139"/>
      <c r="E1133" s="231">
        <v>86</v>
      </c>
      <c r="F1133" s="232">
        <v>110624</v>
      </c>
      <c r="G1133" s="141">
        <f t="shared" si="77"/>
        <v>100567.27272727272</v>
      </c>
      <c r="H1133" s="140"/>
      <c r="I1133" s="140">
        <f t="shared" si="75"/>
        <v>0</v>
      </c>
      <c r="J1133" s="141">
        <f t="shared" si="76"/>
        <v>0</v>
      </c>
      <c r="K1133" s="142">
        <f>J1133/G1133*100</f>
        <v>0</v>
      </c>
    </row>
    <row r="1134" spans="1:11" s="120" customFormat="1" ht="12.75">
      <c r="A1134" s="137" t="s">
        <v>1911</v>
      </c>
      <c r="B1134" s="138">
        <v>1084786</v>
      </c>
      <c r="C1134" s="138" t="s">
        <v>1922</v>
      </c>
      <c r="D1134" s="139"/>
      <c r="E1134" s="231">
        <v>128</v>
      </c>
      <c r="F1134" s="232">
        <v>41789</v>
      </c>
      <c r="G1134" s="141">
        <f t="shared" si="77"/>
        <v>37990</v>
      </c>
      <c r="H1134" s="140"/>
      <c r="I1134" s="140">
        <f t="shared" si="75"/>
        <v>0</v>
      </c>
      <c r="J1134" s="141">
        <f t="shared" si="76"/>
        <v>0</v>
      </c>
      <c r="K1134" s="142">
        <f>J1134/G1134*100</f>
        <v>0</v>
      </c>
    </row>
    <row r="1135" spans="1:11" s="120" customFormat="1" ht="12.75">
      <c r="A1135" s="137" t="s">
        <v>1911</v>
      </c>
      <c r="B1135" s="138">
        <v>1084788</v>
      </c>
      <c r="C1135" s="138" t="s">
        <v>1923</v>
      </c>
      <c r="D1135" s="139"/>
      <c r="E1135" s="231">
        <v>180</v>
      </c>
      <c r="F1135" s="232">
        <v>125537</v>
      </c>
      <c r="G1135" s="141">
        <f t="shared" si="77"/>
        <v>114124.54545454544</v>
      </c>
      <c r="H1135" s="140"/>
      <c r="I1135" s="140">
        <f t="shared" si="75"/>
        <v>0</v>
      </c>
      <c r="J1135" s="141">
        <f t="shared" si="76"/>
        <v>0</v>
      </c>
      <c r="K1135" s="142">
        <f>J1135/G1135*100</f>
        <v>0</v>
      </c>
    </row>
    <row r="1136" spans="1:11" s="120" customFormat="1" ht="12.75">
      <c r="A1136" s="137"/>
      <c r="B1136" s="138"/>
      <c r="C1136" s="138"/>
      <c r="D1136" s="139"/>
      <c r="E1136" s="140"/>
      <c r="F1136" s="140"/>
      <c r="G1136" s="141">
        <f t="shared" si="77"/>
        <v>0</v>
      </c>
      <c r="H1136" s="140"/>
      <c r="I1136" s="140">
        <f t="shared" si="75"/>
        <v>0</v>
      </c>
      <c r="J1136" s="141">
        <f t="shared" si="76"/>
        <v>0</v>
      </c>
      <c r="K1136" s="142"/>
    </row>
    <row r="1137" spans="1:11" s="120" customFormat="1" ht="12.75">
      <c r="A1137" s="137" t="s">
        <v>1924</v>
      </c>
      <c r="B1137" s="138">
        <v>1084702</v>
      </c>
      <c r="C1137" s="138" t="s">
        <v>1925</v>
      </c>
      <c r="D1137" s="139">
        <v>1226</v>
      </c>
      <c r="E1137" s="231">
        <v>1923</v>
      </c>
      <c r="F1137" s="232">
        <v>2904557</v>
      </c>
      <c r="G1137" s="141">
        <f t="shared" si="77"/>
        <v>2640506.3636363633</v>
      </c>
      <c r="H1137" s="140">
        <v>2000</v>
      </c>
      <c r="I1137" s="140">
        <f t="shared" si="75"/>
        <v>2452000</v>
      </c>
      <c r="J1137" s="141">
        <f t="shared" si="76"/>
        <v>2746240.0000000005</v>
      </c>
      <c r="K1137" s="142">
        <f>J1137/G1137*100</f>
        <v>104.0042939422432</v>
      </c>
    </row>
    <row r="1138" spans="1:11" s="120" customFormat="1" ht="12.75">
      <c r="A1138" s="137" t="s">
        <v>1924</v>
      </c>
      <c r="B1138" s="138">
        <v>1084700</v>
      </c>
      <c r="C1138" s="138" t="s">
        <v>1926</v>
      </c>
      <c r="D1138" s="139">
        <v>306.5</v>
      </c>
      <c r="E1138" s="231">
        <v>649</v>
      </c>
      <c r="F1138" s="232">
        <v>245069</v>
      </c>
      <c r="G1138" s="141">
        <f t="shared" si="77"/>
        <v>222789.99999999997</v>
      </c>
      <c r="H1138" s="140">
        <v>800</v>
      </c>
      <c r="I1138" s="140">
        <f t="shared" si="75"/>
        <v>245200</v>
      </c>
      <c r="J1138" s="141">
        <f t="shared" si="76"/>
        <v>274624</v>
      </c>
      <c r="K1138" s="142">
        <f>J1138/G1138*100</f>
        <v>123.26585573858793</v>
      </c>
    </row>
    <row r="1139" spans="1:11" s="120" customFormat="1" ht="12.75">
      <c r="A1139" s="137" t="s">
        <v>1924</v>
      </c>
      <c r="B1139" s="138">
        <v>1084701</v>
      </c>
      <c r="C1139" s="138" t="s">
        <v>1927</v>
      </c>
      <c r="D1139" s="139">
        <v>620.4</v>
      </c>
      <c r="E1139" s="231">
        <v>927</v>
      </c>
      <c r="F1139" s="232">
        <v>708543</v>
      </c>
      <c r="G1139" s="141">
        <f t="shared" si="77"/>
        <v>644130</v>
      </c>
      <c r="H1139" s="140">
        <v>1100</v>
      </c>
      <c r="I1139" s="140">
        <f t="shared" si="75"/>
        <v>682440</v>
      </c>
      <c r="J1139" s="141">
        <f t="shared" si="76"/>
        <v>764332.8</v>
      </c>
      <c r="K1139" s="142">
        <f>J1139/G1139*100</f>
        <v>118.66126403055284</v>
      </c>
    </row>
    <row r="1140" spans="1:11" s="120" customFormat="1" ht="12.75">
      <c r="A1140" s="137" t="s">
        <v>1924</v>
      </c>
      <c r="B1140" s="138">
        <v>1084716</v>
      </c>
      <c r="C1140" s="144" t="s">
        <v>1928</v>
      </c>
      <c r="D1140" s="145">
        <v>562.7</v>
      </c>
      <c r="E1140" s="140"/>
      <c r="F1140" s="141"/>
      <c r="G1140" s="141">
        <f t="shared" si="77"/>
        <v>0</v>
      </c>
      <c r="H1140" s="140">
        <v>3</v>
      </c>
      <c r="I1140" s="140">
        <f t="shared" si="75"/>
        <v>1688.1000000000001</v>
      </c>
      <c r="J1140" s="141">
        <f t="shared" si="76"/>
        <v>1890.6720000000003</v>
      </c>
      <c r="K1140" s="142"/>
    </row>
    <row r="1141" spans="1:11" s="120" customFormat="1" ht="12.75">
      <c r="A1141" s="137" t="s">
        <v>1924</v>
      </c>
      <c r="B1141" s="138">
        <v>1084717</v>
      </c>
      <c r="C1141" s="144" t="s">
        <v>1929</v>
      </c>
      <c r="D1141" s="145">
        <v>1329.4</v>
      </c>
      <c r="E1141" s="140"/>
      <c r="F1141" s="141"/>
      <c r="G1141" s="141">
        <f t="shared" si="77"/>
        <v>0</v>
      </c>
      <c r="H1141" s="140">
        <v>3</v>
      </c>
      <c r="I1141" s="140">
        <f t="shared" si="75"/>
        <v>3988.2000000000003</v>
      </c>
      <c r="J1141" s="141">
        <f t="shared" si="76"/>
        <v>4466.784000000001</v>
      </c>
      <c r="K1141" s="142"/>
    </row>
    <row r="1142" spans="1:11" s="120" customFormat="1" ht="12.75">
      <c r="A1142" s="137" t="s">
        <v>1924</v>
      </c>
      <c r="B1142" s="138">
        <v>1084715</v>
      </c>
      <c r="C1142" s="144" t="s">
        <v>1930</v>
      </c>
      <c r="D1142" s="145">
        <v>2490.8</v>
      </c>
      <c r="E1142" s="140"/>
      <c r="F1142" s="141"/>
      <c r="G1142" s="141">
        <f t="shared" si="77"/>
        <v>0</v>
      </c>
      <c r="H1142" s="140">
        <v>3</v>
      </c>
      <c r="I1142" s="140">
        <f t="shared" si="75"/>
        <v>7472.400000000001</v>
      </c>
      <c r="J1142" s="141">
        <f t="shared" si="76"/>
        <v>8369.088000000002</v>
      </c>
      <c r="K1142" s="142"/>
    </row>
    <row r="1143" spans="1:11" s="120" customFormat="1" ht="12.75">
      <c r="A1143" s="137"/>
      <c r="B1143" s="138"/>
      <c r="C1143" s="138"/>
      <c r="D1143" s="139"/>
      <c r="E1143" s="140"/>
      <c r="F1143" s="141"/>
      <c r="G1143" s="141">
        <f t="shared" si="77"/>
        <v>0</v>
      </c>
      <c r="H1143" s="140"/>
      <c r="I1143" s="140">
        <f t="shared" si="75"/>
        <v>0</v>
      </c>
      <c r="J1143" s="141">
        <f t="shared" si="76"/>
        <v>0</v>
      </c>
      <c r="K1143" s="142"/>
    </row>
    <row r="1144" spans="1:11" s="120" customFormat="1" ht="12.75">
      <c r="A1144" s="137" t="s">
        <v>1931</v>
      </c>
      <c r="B1144" s="138">
        <v>1084750</v>
      </c>
      <c r="C1144" s="138" t="s">
        <v>1932</v>
      </c>
      <c r="D1144" s="139">
        <v>721.8</v>
      </c>
      <c r="E1144" s="231">
        <v>52</v>
      </c>
      <c r="F1144" s="232">
        <v>64629</v>
      </c>
      <c r="G1144" s="141">
        <f t="shared" si="77"/>
        <v>58753.63636363636</v>
      </c>
      <c r="H1144" s="140">
        <v>120</v>
      </c>
      <c r="I1144" s="140">
        <f t="shared" si="75"/>
        <v>86616</v>
      </c>
      <c r="J1144" s="141">
        <f t="shared" si="76"/>
        <v>97009.92000000001</v>
      </c>
      <c r="K1144" s="142">
        <f>J1144/G1144*100</f>
        <v>165.11304832196078</v>
      </c>
    </row>
    <row r="1145" spans="1:11" s="120" customFormat="1" ht="12.75">
      <c r="A1145" s="137" t="s">
        <v>1931</v>
      </c>
      <c r="B1145" s="138">
        <v>1084612</v>
      </c>
      <c r="C1145" s="138" t="s">
        <v>787</v>
      </c>
      <c r="D1145" s="139">
        <v>721.8</v>
      </c>
      <c r="E1145" s="231">
        <v>105</v>
      </c>
      <c r="F1145" s="232">
        <v>130903</v>
      </c>
      <c r="G1145" s="141">
        <f t="shared" si="77"/>
        <v>119002.72727272726</v>
      </c>
      <c r="H1145" s="140">
        <v>200</v>
      </c>
      <c r="I1145" s="140">
        <f t="shared" si="75"/>
        <v>144360</v>
      </c>
      <c r="J1145" s="141">
        <f t="shared" si="76"/>
        <v>161683.2</v>
      </c>
      <c r="K1145" s="142">
        <f>J1145/G1145*100</f>
        <v>135.865121502181</v>
      </c>
    </row>
    <row r="1146" spans="1:11" s="120" customFormat="1" ht="12.75">
      <c r="A1146" s="137"/>
      <c r="B1146" s="138"/>
      <c r="C1146" s="138"/>
      <c r="D1146" s="139"/>
      <c r="E1146" s="140"/>
      <c r="F1146" s="140"/>
      <c r="G1146" s="141">
        <f t="shared" si="77"/>
        <v>0</v>
      </c>
      <c r="H1146" s="140"/>
      <c r="I1146" s="140">
        <f t="shared" si="75"/>
        <v>0</v>
      </c>
      <c r="J1146" s="141">
        <f t="shared" si="76"/>
        <v>0</v>
      </c>
      <c r="K1146" s="142"/>
    </row>
    <row r="1147" spans="1:11" s="120" customFormat="1" ht="12.75">
      <c r="A1147" s="137" t="s">
        <v>1933</v>
      </c>
      <c r="B1147" s="138">
        <v>3084823</v>
      </c>
      <c r="C1147" s="138" t="s">
        <v>1934</v>
      </c>
      <c r="D1147" s="145">
        <v>4119.4</v>
      </c>
      <c r="E1147" s="231">
        <v>7</v>
      </c>
      <c r="F1147" s="232">
        <v>53416</v>
      </c>
      <c r="G1147" s="141">
        <f t="shared" si="77"/>
        <v>48559.99999999999</v>
      </c>
      <c r="H1147" s="140">
        <v>25</v>
      </c>
      <c r="I1147" s="140">
        <f t="shared" si="75"/>
        <v>102984.99999999999</v>
      </c>
      <c r="J1147" s="141">
        <f t="shared" si="76"/>
        <v>115343.2</v>
      </c>
      <c r="K1147" s="142">
        <f>J1147/G1147*100</f>
        <v>237.52718286655687</v>
      </c>
    </row>
    <row r="1148" spans="1:11" s="120" customFormat="1" ht="12.75">
      <c r="A1148" s="137" t="s">
        <v>1933</v>
      </c>
      <c r="B1148" s="138">
        <v>1084822</v>
      </c>
      <c r="C1148" s="138" t="s">
        <v>1935</v>
      </c>
      <c r="D1148" s="139">
        <v>2939.9</v>
      </c>
      <c r="E1148" s="231">
        <v>489</v>
      </c>
      <c r="F1148" s="232">
        <v>2656373</v>
      </c>
      <c r="G1148" s="141">
        <f t="shared" si="77"/>
        <v>2414884.5454545454</v>
      </c>
      <c r="H1148" s="140">
        <v>900</v>
      </c>
      <c r="I1148" s="140">
        <f t="shared" si="75"/>
        <v>2645910</v>
      </c>
      <c r="J1148" s="141">
        <f t="shared" si="76"/>
        <v>2963419.2</v>
      </c>
      <c r="K1148" s="142">
        <f>J1148/G1148*100</f>
        <v>122.71473622115569</v>
      </c>
    </row>
    <row r="1149" spans="1:11" s="120" customFormat="1" ht="12.75">
      <c r="A1149" s="137" t="s">
        <v>1933</v>
      </c>
      <c r="B1149" s="138">
        <v>1084821</v>
      </c>
      <c r="C1149" s="138" t="s">
        <v>1936</v>
      </c>
      <c r="D1149" s="139">
        <v>830.8</v>
      </c>
      <c r="E1149" s="231">
        <v>243</v>
      </c>
      <c r="F1149" s="232">
        <v>384599</v>
      </c>
      <c r="G1149" s="141">
        <f t="shared" si="77"/>
        <v>349635.45454545453</v>
      </c>
      <c r="H1149" s="140">
        <v>600</v>
      </c>
      <c r="I1149" s="140">
        <f t="shared" si="75"/>
        <v>498480</v>
      </c>
      <c r="J1149" s="141">
        <f t="shared" si="76"/>
        <v>558297.6000000001</v>
      </c>
      <c r="K1149" s="142">
        <f>J1149/G1149*100</f>
        <v>159.67991596442013</v>
      </c>
    </row>
    <row r="1150" spans="1:11" s="120" customFormat="1" ht="12.75">
      <c r="A1150" s="137" t="s">
        <v>1933</v>
      </c>
      <c r="B1150" s="138">
        <v>1084820</v>
      </c>
      <c r="C1150" s="138" t="s">
        <v>1937</v>
      </c>
      <c r="D1150" s="139">
        <v>1520.5</v>
      </c>
      <c r="E1150" s="231">
        <v>561</v>
      </c>
      <c r="F1150" s="232">
        <v>1587625</v>
      </c>
      <c r="G1150" s="141">
        <f t="shared" si="77"/>
        <v>1443295.4545454544</v>
      </c>
      <c r="H1150" s="140">
        <v>900</v>
      </c>
      <c r="I1150" s="140">
        <f t="shared" si="75"/>
        <v>1368450</v>
      </c>
      <c r="J1150" s="141">
        <f t="shared" si="76"/>
        <v>1532664.0000000002</v>
      </c>
      <c r="K1150" s="142">
        <f>J1150/G1150*100</f>
        <v>106.19197858436347</v>
      </c>
    </row>
    <row r="1151" spans="1:11" s="120" customFormat="1" ht="12.75">
      <c r="A1151" s="137" t="s">
        <v>1933</v>
      </c>
      <c r="B1151" s="138">
        <v>1084831</v>
      </c>
      <c r="C1151" s="144" t="s">
        <v>1938</v>
      </c>
      <c r="D1151" s="139">
        <v>639.1</v>
      </c>
      <c r="E1151" s="140"/>
      <c r="F1151" s="141"/>
      <c r="G1151" s="141">
        <f t="shared" si="77"/>
        <v>0</v>
      </c>
      <c r="H1151" s="140">
        <v>10</v>
      </c>
      <c r="I1151" s="140">
        <f t="shared" si="75"/>
        <v>6391</v>
      </c>
      <c r="J1151" s="141">
        <f t="shared" si="76"/>
        <v>7157.920000000001</v>
      </c>
      <c r="K1151" s="142"/>
    </row>
    <row r="1152" spans="1:11" s="120" customFormat="1" ht="12.75">
      <c r="A1152" s="137" t="s">
        <v>1933</v>
      </c>
      <c r="B1152" s="138">
        <v>1084832</v>
      </c>
      <c r="C1152" s="144" t="s">
        <v>1939</v>
      </c>
      <c r="D1152" s="139">
        <v>1169.6</v>
      </c>
      <c r="E1152" s="231">
        <v>4</v>
      </c>
      <c r="F1152" s="232">
        <v>11294</v>
      </c>
      <c r="G1152" s="141">
        <f t="shared" si="77"/>
        <v>10267.272727272726</v>
      </c>
      <c r="H1152" s="140">
        <v>10</v>
      </c>
      <c r="I1152" s="140">
        <f t="shared" si="75"/>
        <v>11696</v>
      </c>
      <c r="J1152" s="141">
        <f t="shared" si="76"/>
        <v>13099.52</v>
      </c>
      <c r="K1152" s="142">
        <f>J1152/G1152*100</f>
        <v>127.58519567912168</v>
      </c>
    </row>
    <row r="1153" spans="1:11" s="120" customFormat="1" ht="12.75">
      <c r="A1153" s="143" t="s">
        <v>1933</v>
      </c>
      <c r="B1153" s="144">
        <v>1084833</v>
      </c>
      <c r="C1153" s="144" t="s">
        <v>1940</v>
      </c>
      <c r="D1153" s="139">
        <v>2261.5</v>
      </c>
      <c r="E1153" s="231">
        <v>2</v>
      </c>
      <c r="F1153" s="232">
        <v>10920</v>
      </c>
      <c r="G1153" s="141">
        <f t="shared" si="77"/>
        <v>9927.272727272726</v>
      </c>
      <c r="H1153" s="140">
        <v>10</v>
      </c>
      <c r="I1153" s="140">
        <f t="shared" si="75"/>
        <v>22615</v>
      </c>
      <c r="J1153" s="141">
        <f t="shared" si="76"/>
        <v>25328.800000000003</v>
      </c>
      <c r="K1153" s="142">
        <f>J1153/G1153*100</f>
        <v>255.1435897435898</v>
      </c>
    </row>
    <row r="1154" spans="1:11" s="120" customFormat="1" ht="12.75">
      <c r="A1154" s="143" t="s">
        <v>1933</v>
      </c>
      <c r="B1154" s="144">
        <v>1084834</v>
      </c>
      <c r="C1154" s="144" t="s">
        <v>1941</v>
      </c>
      <c r="D1154" s="139">
        <v>639.1</v>
      </c>
      <c r="E1154" s="140"/>
      <c r="F1154" s="140"/>
      <c r="G1154" s="141">
        <f t="shared" si="77"/>
        <v>0</v>
      </c>
      <c r="H1154" s="140">
        <v>10</v>
      </c>
      <c r="I1154" s="140">
        <f t="shared" si="75"/>
        <v>6391</v>
      </c>
      <c r="J1154" s="141">
        <f t="shared" si="76"/>
        <v>7157.920000000001</v>
      </c>
      <c r="K1154" s="142"/>
    </row>
    <row r="1155" spans="1:11" s="120" customFormat="1" ht="12.75">
      <c r="A1155" s="143" t="s">
        <v>1933</v>
      </c>
      <c r="B1155" s="144">
        <v>1084835</v>
      </c>
      <c r="C1155" s="144" t="s">
        <v>1942</v>
      </c>
      <c r="D1155" s="139">
        <v>1169.6</v>
      </c>
      <c r="E1155" s="140"/>
      <c r="F1155" s="140"/>
      <c r="G1155" s="141">
        <f t="shared" si="77"/>
        <v>0</v>
      </c>
      <c r="H1155" s="140">
        <v>10</v>
      </c>
      <c r="I1155" s="140">
        <f t="shared" si="75"/>
        <v>11696</v>
      </c>
      <c r="J1155" s="141">
        <f t="shared" si="76"/>
        <v>13099.52</v>
      </c>
      <c r="K1155" s="142"/>
    </row>
    <row r="1156" spans="1:11" s="120" customFormat="1" ht="12.75">
      <c r="A1156" s="143" t="s">
        <v>1933</v>
      </c>
      <c r="B1156" s="144">
        <v>1084836</v>
      </c>
      <c r="C1156" s="144" t="s">
        <v>1943</v>
      </c>
      <c r="D1156" s="139">
        <v>2261.5</v>
      </c>
      <c r="E1156" s="140"/>
      <c r="F1156" s="140"/>
      <c r="G1156" s="141">
        <f t="shared" si="77"/>
        <v>0</v>
      </c>
      <c r="H1156" s="140">
        <v>10</v>
      </c>
      <c r="I1156" s="140">
        <f t="shared" si="75"/>
        <v>22615</v>
      </c>
      <c r="J1156" s="141">
        <f t="shared" si="76"/>
        <v>25328.800000000003</v>
      </c>
      <c r="K1156" s="142"/>
    </row>
    <row r="1157" spans="1:11" s="120" customFormat="1" ht="12.75">
      <c r="A1157" s="143" t="s">
        <v>1933</v>
      </c>
      <c r="B1157" s="144">
        <v>1084516</v>
      </c>
      <c r="C1157" s="144" t="s">
        <v>1944</v>
      </c>
      <c r="D1157" s="139">
        <v>2492.6</v>
      </c>
      <c r="E1157" s="140"/>
      <c r="F1157" s="140"/>
      <c r="G1157" s="141">
        <f t="shared" si="77"/>
        <v>0</v>
      </c>
      <c r="H1157" s="140">
        <v>5</v>
      </c>
      <c r="I1157" s="140">
        <f t="shared" si="75"/>
        <v>12463</v>
      </c>
      <c r="J1157" s="141">
        <f t="shared" si="76"/>
        <v>13958.560000000001</v>
      </c>
      <c r="K1157" s="142"/>
    </row>
    <row r="1158" spans="1:11" s="120" customFormat="1" ht="12.75">
      <c r="A1158" s="143" t="s">
        <v>1933</v>
      </c>
      <c r="B1158" s="144">
        <v>1084818</v>
      </c>
      <c r="C1158" s="144" t="s">
        <v>1945</v>
      </c>
      <c r="D1158" s="139">
        <v>639.1</v>
      </c>
      <c r="E1158" s="140"/>
      <c r="F1158" s="140"/>
      <c r="G1158" s="141">
        <f t="shared" si="77"/>
        <v>0</v>
      </c>
      <c r="H1158" s="140">
        <v>10</v>
      </c>
      <c r="I1158" s="140">
        <f t="shared" si="75"/>
        <v>6391</v>
      </c>
      <c r="J1158" s="141">
        <f t="shared" si="76"/>
        <v>7157.920000000001</v>
      </c>
      <c r="K1158" s="142"/>
    </row>
    <row r="1159" spans="1:12" s="124" customFormat="1" ht="15">
      <c r="A1159" s="143" t="s">
        <v>1933</v>
      </c>
      <c r="B1159" s="144">
        <v>1084819</v>
      </c>
      <c r="C1159" s="144" t="s">
        <v>1946</v>
      </c>
      <c r="D1159" s="139">
        <v>1169.6</v>
      </c>
      <c r="E1159" s="140"/>
      <c r="F1159" s="140"/>
      <c r="G1159" s="141">
        <f t="shared" si="77"/>
        <v>0</v>
      </c>
      <c r="H1159" s="140">
        <v>10</v>
      </c>
      <c r="I1159" s="140">
        <f t="shared" si="75"/>
        <v>11696</v>
      </c>
      <c r="J1159" s="141">
        <f t="shared" si="76"/>
        <v>13099.52</v>
      </c>
      <c r="K1159" s="142"/>
      <c r="L1159" s="120"/>
    </row>
    <row r="1160" spans="1:12" s="124" customFormat="1" ht="15">
      <c r="A1160" s="143" t="s">
        <v>1933</v>
      </c>
      <c r="B1160" s="144">
        <v>1084824</v>
      </c>
      <c r="C1160" s="144" t="s">
        <v>1947</v>
      </c>
      <c r="D1160" s="139">
        <v>2261.5</v>
      </c>
      <c r="E1160" s="140"/>
      <c r="F1160" s="140"/>
      <c r="G1160" s="141">
        <f t="shared" si="77"/>
        <v>0</v>
      </c>
      <c r="H1160" s="140">
        <v>10</v>
      </c>
      <c r="I1160" s="140">
        <f t="shared" si="75"/>
        <v>22615</v>
      </c>
      <c r="J1160" s="141">
        <f t="shared" si="76"/>
        <v>25328.800000000003</v>
      </c>
      <c r="K1160" s="142"/>
      <c r="L1160" s="120"/>
    </row>
    <row r="1161" spans="1:12" s="124" customFormat="1" ht="15">
      <c r="A1161" s="143" t="s">
        <v>1933</v>
      </c>
      <c r="B1161" s="144">
        <v>1084505</v>
      </c>
      <c r="C1161" s="144" t="s">
        <v>1948</v>
      </c>
      <c r="D1161" s="139">
        <v>639.1</v>
      </c>
      <c r="E1161" s="140"/>
      <c r="F1161" s="140"/>
      <c r="G1161" s="141">
        <f t="shared" si="77"/>
        <v>0</v>
      </c>
      <c r="H1161" s="140">
        <v>10</v>
      </c>
      <c r="I1161" s="140">
        <f t="shared" si="75"/>
        <v>6391</v>
      </c>
      <c r="J1161" s="141">
        <f t="shared" si="76"/>
        <v>7157.920000000001</v>
      </c>
      <c r="K1161" s="142"/>
      <c r="L1161" s="120"/>
    </row>
    <row r="1162" spans="1:11" s="120" customFormat="1" ht="12.75">
      <c r="A1162" s="143" t="s">
        <v>1933</v>
      </c>
      <c r="B1162" s="144">
        <v>1084506</v>
      </c>
      <c r="C1162" s="144" t="s">
        <v>1949</v>
      </c>
      <c r="D1162" s="139">
        <v>1169.6</v>
      </c>
      <c r="E1162" s="140"/>
      <c r="F1162" s="140"/>
      <c r="G1162" s="141">
        <f t="shared" si="77"/>
        <v>0</v>
      </c>
      <c r="H1162" s="140">
        <v>10</v>
      </c>
      <c r="I1162" s="140">
        <f t="shared" si="75"/>
        <v>11696</v>
      </c>
      <c r="J1162" s="141">
        <f t="shared" si="76"/>
        <v>13099.52</v>
      </c>
      <c r="K1162" s="142"/>
    </row>
    <row r="1163" spans="1:11" s="120" customFormat="1" ht="12.75">
      <c r="A1163" s="143" t="s">
        <v>1933</v>
      </c>
      <c r="B1163" s="144">
        <v>1084507</v>
      </c>
      <c r="C1163" s="144" t="s">
        <v>1950</v>
      </c>
      <c r="D1163" s="139">
        <v>2492.6</v>
      </c>
      <c r="E1163" s="140"/>
      <c r="F1163" s="140"/>
      <c r="G1163" s="141">
        <f t="shared" si="77"/>
        <v>0</v>
      </c>
      <c r="H1163" s="140">
        <v>5</v>
      </c>
      <c r="I1163" s="140">
        <f t="shared" si="75"/>
        <v>12463</v>
      </c>
      <c r="J1163" s="141">
        <f t="shared" si="76"/>
        <v>13958.560000000001</v>
      </c>
      <c r="K1163" s="142"/>
    </row>
    <row r="1164" spans="1:11" s="120" customFormat="1" ht="12.75">
      <c r="A1164" s="143" t="s">
        <v>1933</v>
      </c>
      <c r="B1164" s="144">
        <v>1084508</v>
      </c>
      <c r="C1164" s="144" t="s">
        <v>1951</v>
      </c>
      <c r="D1164" s="139">
        <v>2261.5</v>
      </c>
      <c r="E1164" s="140"/>
      <c r="F1164" s="140"/>
      <c r="G1164" s="141">
        <f t="shared" si="77"/>
        <v>0</v>
      </c>
      <c r="H1164" s="140">
        <v>10</v>
      </c>
      <c r="I1164" s="140">
        <f t="shared" si="75"/>
        <v>22615</v>
      </c>
      <c r="J1164" s="141">
        <f t="shared" si="76"/>
        <v>25328.800000000003</v>
      </c>
      <c r="K1164" s="142"/>
    </row>
    <row r="1165" spans="1:11" s="120" customFormat="1" ht="12.75">
      <c r="A1165" s="137"/>
      <c r="B1165" s="138"/>
      <c r="C1165" s="144"/>
      <c r="D1165" s="139"/>
      <c r="E1165" s="140"/>
      <c r="F1165" s="140"/>
      <c r="G1165" s="141">
        <f t="shared" si="77"/>
        <v>0</v>
      </c>
      <c r="H1165" s="140"/>
      <c r="I1165" s="140">
        <f t="shared" si="75"/>
        <v>0</v>
      </c>
      <c r="J1165" s="141">
        <f t="shared" si="76"/>
        <v>0</v>
      </c>
      <c r="K1165" s="142"/>
    </row>
    <row r="1166" spans="1:11" s="120" customFormat="1" ht="12.75">
      <c r="A1166" s="137" t="s">
        <v>1952</v>
      </c>
      <c r="B1166" s="138">
        <v>1084738</v>
      </c>
      <c r="C1166" s="138" t="s">
        <v>379</v>
      </c>
      <c r="D1166" s="139">
        <v>2205.8</v>
      </c>
      <c r="E1166" s="231">
        <v>124</v>
      </c>
      <c r="F1166" s="232">
        <v>471506</v>
      </c>
      <c r="G1166" s="141">
        <f t="shared" si="77"/>
        <v>428641.8181818181</v>
      </c>
      <c r="H1166" s="140">
        <v>150</v>
      </c>
      <c r="I1166" s="140">
        <f t="shared" si="75"/>
        <v>330870</v>
      </c>
      <c r="J1166" s="141">
        <f t="shared" si="76"/>
        <v>370574.4</v>
      </c>
      <c r="K1166" s="142">
        <f>J1166/G1166*100</f>
        <v>86.4531607232994</v>
      </c>
    </row>
    <row r="1167" spans="1:11" s="120" customFormat="1" ht="12.75">
      <c r="A1167" s="137" t="s">
        <v>1952</v>
      </c>
      <c r="B1167" s="138">
        <v>1084736</v>
      </c>
      <c r="C1167" s="138" t="s">
        <v>1953</v>
      </c>
      <c r="D1167" s="139">
        <v>1466.8</v>
      </c>
      <c r="E1167" s="231">
        <v>428</v>
      </c>
      <c r="F1167" s="232">
        <v>1064176</v>
      </c>
      <c r="G1167" s="141">
        <f t="shared" si="77"/>
        <v>967432.7272727272</v>
      </c>
      <c r="H1167" s="140">
        <v>1000</v>
      </c>
      <c r="I1167" s="140">
        <f aca="true" t="shared" si="79" ref="I1167:I1230">D1167*H1167</f>
        <v>1466800</v>
      </c>
      <c r="J1167" s="141">
        <f t="shared" si="76"/>
        <v>1642816.0000000002</v>
      </c>
      <c r="K1167" s="142">
        <f>J1167/G1167*100</f>
        <v>169.81191081174546</v>
      </c>
    </row>
    <row r="1168" spans="1:11" s="120" customFormat="1" ht="12.75">
      <c r="A1168" s="137" t="s">
        <v>1952</v>
      </c>
      <c r="B1168" s="138">
        <v>1084745</v>
      </c>
      <c r="C1168" s="138" t="s">
        <v>1954</v>
      </c>
      <c r="D1168" s="139">
        <v>4411.7</v>
      </c>
      <c r="E1168" s="140"/>
      <c r="F1168" s="141"/>
      <c r="G1168" s="141">
        <f t="shared" si="77"/>
        <v>0</v>
      </c>
      <c r="H1168" s="140">
        <v>5</v>
      </c>
      <c r="I1168" s="140">
        <f t="shared" si="79"/>
        <v>22058.5</v>
      </c>
      <c r="J1168" s="141">
        <f aca="true" t="shared" si="80" ref="J1168:J1231">I1168*1.12</f>
        <v>24705.520000000004</v>
      </c>
      <c r="K1168" s="142"/>
    </row>
    <row r="1169" spans="1:11" s="120" customFormat="1" ht="12.75">
      <c r="A1169" s="137" t="s">
        <v>1952</v>
      </c>
      <c r="B1169" s="138">
        <v>1084301</v>
      </c>
      <c r="C1169" s="138" t="s">
        <v>1955</v>
      </c>
      <c r="D1169" s="139">
        <v>1466.8</v>
      </c>
      <c r="E1169" s="140"/>
      <c r="F1169" s="141"/>
      <c r="G1169" s="141">
        <f t="shared" si="77"/>
        <v>0</v>
      </c>
      <c r="H1169" s="140">
        <v>10</v>
      </c>
      <c r="I1169" s="140">
        <f t="shared" si="79"/>
        <v>14668</v>
      </c>
      <c r="J1169" s="141">
        <f t="shared" si="80"/>
        <v>16428.16</v>
      </c>
      <c r="K1169" s="142"/>
    </row>
    <row r="1170" spans="1:11" s="120" customFormat="1" ht="12.75">
      <c r="A1170" s="137" t="s">
        <v>1952</v>
      </c>
      <c r="B1170" s="138">
        <v>1084304</v>
      </c>
      <c r="C1170" s="138" t="s">
        <v>1956</v>
      </c>
      <c r="D1170" s="139">
        <v>2205.8</v>
      </c>
      <c r="E1170" s="140"/>
      <c r="F1170" s="141"/>
      <c r="G1170" s="141">
        <f t="shared" si="77"/>
        <v>0</v>
      </c>
      <c r="H1170" s="140">
        <v>10</v>
      </c>
      <c r="I1170" s="140">
        <f t="shared" si="79"/>
        <v>22058</v>
      </c>
      <c r="J1170" s="141">
        <f t="shared" si="80"/>
        <v>24704.960000000003</v>
      </c>
      <c r="K1170" s="142"/>
    </row>
    <row r="1171" spans="1:11" s="120" customFormat="1" ht="12.75">
      <c r="A1171" s="137" t="s">
        <v>1952</v>
      </c>
      <c r="B1171" s="138">
        <v>1084306</v>
      </c>
      <c r="C1171" s="138" t="s">
        <v>1957</v>
      </c>
      <c r="D1171" s="139">
        <v>4411.7</v>
      </c>
      <c r="E1171" s="140"/>
      <c r="F1171" s="141"/>
      <c r="G1171" s="141">
        <f t="shared" si="77"/>
        <v>0</v>
      </c>
      <c r="H1171" s="140">
        <v>3</v>
      </c>
      <c r="I1171" s="140">
        <f t="shared" si="79"/>
        <v>13235.099999999999</v>
      </c>
      <c r="J1171" s="141">
        <f t="shared" si="80"/>
        <v>14823.312</v>
      </c>
      <c r="K1171" s="142"/>
    </row>
    <row r="1172" spans="1:11" s="120" customFormat="1" ht="12.75">
      <c r="A1172" s="137"/>
      <c r="B1172" s="138"/>
      <c r="C1172" s="138"/>
      <c r="D1172" s="139"/>
      <c r="E1172" s="140"/>
      <c r="F1172" s="141"/>
      <c r="G1172" s="141">
        <f aca="true" t="shared" si="81" ref="G1172:G1235">F1172/1.1</f>
        <v>0</v>
      </c>
      <c r="H1172" s="140"/>
      <c r="I1172" s="140">
        <f t="shared" si="79"/>
        <v>0</v>
      </c>
      <c r="J1172" s="141">
        <f t="shared" si="80"/>
        <v>0</v>
      </c>
      <c r="K1172" s="142"/>
    </row>
    <row r="1173" spans="1:11" s="120" customFormat="1" ht="12.75">
      <c r="A1173" s="137" t="s">
        <v>1958</v>
      </c>
      <c r="B1173" s="138">
        <v>1085320</v>
      </c>
      <c r="C1173" s="138" t="s">
        <v>1959</v>
      </c>
      <c r="D1173" s="139">
        <v>159.1</v>
      </c>
      <c r="E1173" s="231">
        <v>2888</v>
      </c>
      <c r="F1173" s="232">
        <v>597016</v>
      </c>
      <c r="G1173" s="141">
        <f t="shared" si="81"/>
        <v>542741.8181818181</v>
      </c>
      <c r="H1173" s="140">
        <v>3100</v>
      </c>
      <c r="I1173" s="140">
        <f t="shared" si="79"/>
        <v>493210</v>
      </c>
      <c r="J1173" s="141">
        <f t="shared" si="80"/>
        <v>552395.2000000001</v>
      </c>
      <c r="K1173" s="142">
        <f>J1173/G1173*100</f>
        <v>101.7786323984617</v>
      </c>
    </row>
    <row r="1174" spans="1:11" s="120" customFormat="1" ht="12.75">
      <c r="A1174" s="137"/>
      <c r="B1174" s="138"/>
      <c r="C1174" s="138"/>
      <c r="D1174" s="139"/>
      <c r="E1174" s="140"/>
      <c r="F1174" s="141"/>
      <c r="G1174" s="141">
        <f t="shared" si="81"/>
        <v>0</v>
      </c>
      <c r="H1174" s="140"/>
      <c r="I1174" s="140">
        <f t="shared" si="79"/>
        <v>0</v>
      </c>
      <c r="J1174" s="141">
        <f t="shared" si="80"/>
        <v>0</v>
      </c>
      <c r="K1174" s="142"/>
    </row>
    <row r="1175" spans="1:11" s="120" customFormat="1" ht="12.75">
      <c r="A1175" s="137" t="s">
        <v>1960</v>
      </c>
      <c r="B1175" s="138">
        <v>1085302</v>
      </c>
      <c r="C1175" s="138" t="s">
        <v>1961</v>
      </c>
      <c r="D1175" s="139">
        <v>345</v>
      </c>
      <c r="E1175" s="231">
        <v>9</v>
      </c>
      <c r="F1175" s="232">
        <v>3673</v>
      </c>
      <c r="G1175" s="141">
        <f t="shared" si="81"/>
        <v>3339.090909090909</v>
      </c>
      <c r="H1175" s="140">
        <v>200</v>
      </c>
      <c r="I1175" s="140">
        <f t="shared" si="79"/>
        <v>69000</v>
      </c>
      <c r="J1175" s="141">
        <f t="shared" si="80"/>
        <v>77280.00000000001</v>
      </c>
      <c r="K1175" s="142">
        <f>J1175/G1175*100</f>
        <v>2314.4023958616935</v>
      </c>
    </row>
    <row r="1176" spans="1:11" s="120" customFormat="1" ht="12.75">
      <c r="A1176" s="137" t="s">
        <v>1960</v>
      </c>
      <c r="B1176" s="138">
        <v>1085307</v>
      </c>
      <c r="C1176" s="138" t="s">
        <v>1962</v>
      </c>
      <c r="D1176" s="139">
        <v>2125.7</v>
      </c>
      <c r="E1176" s="231">
        <v>1925</v>
      </c>
      <c r="F1176" s="232">
        <v>4932057</v>
      </c>
      <c r="G1176" s="141">
        <f t="shared" si="81"/>
        <v>4483688.181818182</v>
      </c>
      <c r="H1176" s="140">
        <v>1900</v>
      </c>
      <c r="I1176" s="140">
        <f t="shared" si="79"/>
        <v>4038829.9999999995</v>
      </c>
      <c r="J1176" s="141">
        <f t="shared" si="80"/>
        <v>4523489.6</v>
      </c>
      <c r="K1176" s="142">
        <f>J1176/G1176*100</f>
        <v>100.8876937148131</v>
      </c>
    </row>
    <row r="1177" spans="1:11" s="120" customFormat="1" ht="12.75">
      <c r="A1177" s="137" t="s">
        <v>1960</v>
      </c>
      <c r="B1177" s="138">
        <v>1085212</v>
      </c>
      <c r="C1177" s="138" t="s">
        <v>1963</v>
      </c>
      <c r="D1177" s="139">
        <v>2125.7</v>
      </c>
      <c r="E1177" s="231">
        <v>1441</v>
      </c>
      <c r="F1177" s="232">
        <v>3773777</v>
      </c>
      <c r="G1177" s="141">
        <f t="shared" si="81"/>
        <v>3430706.3636363633</v>
      </c>
      <c r="H1177" s="140">
        <v>1800</v>
      </c>
      <c r="I1177" s="140">
        <f t="shared" si="79"/>
        <v>3826259.9999999995</v>
      </c>
      <c r="J1177" s="141">
        <f t="shared" si="80"/>
        <v>4285411.2</v>
      </c>
      <c r="K1177" s="142">
        <f>J1177/G1177*100</f>
        <v>124.9133777645049</v>
      </c>
    </row>
    <row r="1178" spans="1:11" s="120" customFormat="1" ht="12.75">
      <c r="A1178" s="137"/>
      <c r="B1178" s="138"/>
      <c r="C1178" s="138"/>
      <c r="D1178" s="139"/>
      <c r="E1178" s="140"/>
      <c r="F1178" s="141"/>
      <c r="G1178" s="141">
        <f t="shared" si="81"/>
        <v>0</v>
      </c>
      <c r="H1178" s="140"/>
      <c r="I1178" s="140">
        <f t="shared" si="79"/>
        <v>0</v>
      </c>
      <c r="J1178" s="141">
        <f t="shared" si="80"/>
        <v>0</v>
      </c>
      <c r="K1178" s="142"/>
    </row>
    <row r="1179" spans="1:11" s="120" customFormat="1" ht="12.75">
      <c r="A1179" s="137" t="s">
        <v>1964</v>
      </c>
      <c r="B1179" s="138">
        <v>1085350</v>
      </c>
      <c r="C1179" s="138" t="s">
        <v>1965</v>
      </c>
      <c r="D1179" s="139">
        <v>440.7</v>
      </c>
      <c r="E1179" s="231">
        <v>2513</v>
      </c>
      <c r="F1179" s="232">
        <v>1326372</v>
      </c>
      <c r="G1179" s="141">
        <f t="shared" si="81"/>
        <v>1205792.727272727</v>
      </c>
      <c r="H1179" s="140">
        <v>3000</v>
      </c>
      <c r="I1179" s="140">
        <f t="shared" si="79"/>
        <v>1322100</v>
      </c>
      <c r="J1179" s="141">
        <f t="shared" si="80"/>
        <v>1480752.0000000002</v>
      </c>
      <c r="K1179" s="142">
        <f>J1179/G1179*100</f>
        <v>122.80319548362002</v>
      </c>
    </row>
    <row r="1180" spans="1:11" s="120" customFormat="1" ht="12.75">
      <c r="A1180" s="137"/>
      <c r="B1180" s="138"/>
      <c r="C1180" s="138"/>
      <c r="D1180" s="139"/>
      <c r="E1180" s="140"/>
      <c r="F1180" s="141"/>
      <c r="G1180" s="141">
        <f t="shared" si="81"/>
        <v>0</v>
      </c>
      <c r="H1180" s="140"/>
      <c r="I1180" s="140">
        <f t="shared" si="79"/>
        <v>0</v>
      </c>
      <c r="J1180" s="141">
        <f t="shared" si="80"/>
        <v>0</v>
      </c>
      <c r="K1180" s="142"/>
    </row>
    <row r="1181" spans="1:11" s="120" customFormat="1" ht="12.75">
      <c r="A1181" s="137" t="s">
        <v>1966</v>
      </c>
      <c r="B1181" s="138">
        <v>1149040</v>
      </c>
      <c r="C1181" s="138" t="s">
        <v>1967</v>
      </c>
      <c r="D1181" s="139">
        <v>274.8</v>
      </c>
      <c r="E1181" s="231">
        <v>788</v>
      </c>
      <c r="F1181" s="232">
        <v>259134</v>
      </c>
      <c r="G1181" s="141">
        <f t="shared" si="81"/>
        <v>235576.36363636362</v>
      </c>
      <c r="H1181" s="140">
        <v>1000</v>
      </c>
      <c r="I1181" s="140">
        <f t="shared" si="79"/>
        <v>274800</v>
      </c>
      <c r="J1181" s="141">
        <f t="shared" si="80"/>
        <v>307776.00000000006</v>
      </c>
      <c r="K1181" s="142">
        <f>J1181/G1181*100</f>
        <v>130.64808168746674</v>
      </c>
    </row>
    <row r="1182" spans="1:11" s="120" customFormat="1" ht="12.75">
      <c r="A1182" s="137"/>
      <c r="B1182" s="138"/>
      <c r="C1182" s="138"/>
      <c r="D1182" s="139"/>
      <c r="E1182" s="140"/>
      <c r="F1182" s="140"/>
      <c r="G1182" s="141">
        <f t="shared" si="81"/>
        <v>0</v>
      </c>
      <c r="H1182" s="140"/>
      <c r="I1182" s="140">
        <f t="shared" si="79"/>
        <v>0</v>
      </c>
      <c r="J1182" s="141">
        <f t="shared" si="80"/>
        <v>0</v>
      </c>
      <c r="K1182" s="142"/>
    </row>
    <row r="1183" spans="1:11" s="120" customFormat="1" ht="12.75">
      <c r="A1183" s="137" t="s">
        <v>1968</v>
      </c>
      <c r="B1183" s="138">
        <v>1085344</v>
      </c>
      <c r="C1183" s="138" t="s">
        <v>1969</v>
      </c>
      <c r="D1183" s="139">
        <v>638</v>
      </c>
      <c r="E1183" s="231">
        <v>430</v>
      </c>
      <c r="F1183" s="232">
        <v>526452</v>
      </c>
      <c r="G1183" s="141">
        <f t="shared" si="81"/>
        <v>478592.72727272724</v>
      </c>
      <c r="H1183" s="140">
        <v>460</v>
      </c>
      <c r="I1183" s="140">
        <f t="shared" si="79"/>
        <v>293480</v>
      </c>
      <c r="J1183" s="141">
        <f t="shared" si="80"/>
        <v>328697.60000000003</v>
      </c>
      <c r="K1183" s="142">
        <f aca="true" t="shared" si="82" ref="K1183:K1188">J1183/G1183*100</f>
        <v>68.68002400978628</v>
      </c>
    </row>
    <row r="1184" spans="1:11" s="120" customFormat="1" ht="12.75">
      <c r="A1184" s="137" t="s">
        <v>1968</v>
      </c>
      <c r="B1184" s="138">
        <v>1085348</v>
      </c>
      <c r="C1184" s="138" t="s">
        <v>1970</v>
      </c>
      <c r="D1184" s="139">
        <v>1242.3</v>
      </c>
      <c r="E1184" s="231">
        <v>426</v>
      </c>
      <c r="F1184" s="232">
        <v>1013293</v>
      </c>
      <c r="G1184" s="141">
        <f t="shared" si="81"/>
        <v>921175.4545454545</v>
      </c>
      <c r="H1184" s="140">
        <v>460</v>
      </c>
      <c r="I1184" s="140">
        <f t="shared" si="79"/>
        <v>571458</v>
      </c>
      <c r="J1184" s="141">
        <f t="shared" si="80"/>
        <v>640032.9600000001</v>
      </c>
      <c r="K1184" s="142">
        <f t="shared" si="82"/>
        <v>69.48002759320356</v>
      </c>
    </row>
    <row r="1185" spans="1:11" s="120" customFormat="1" ht="12.75">
      <c r="A1185" s="137" t="s">
        <v>1968</v>
      </c>
      <c r="B1185" s="138">
        <v>1085349</v>
      </c>
      <c r="C1185" s="138" t="s">
        <v>1971</v>
      </c>
      <c r="D1185" s="139">
        <v>2162.3</v>
      </c>
      <c r="E1185" s="231">
        <v>461</v>
      </c>
      <c r="F1185" s="232">
        <v>1913103</v>
      </c>
      <c r="G1185" s="141">
        <f t="shared" si="81"/>
        <v>1739184.5454545454</v>
      </c>
      <c r="H1185" s="140">
        <v>560</v>
      </c>
      <c r="I1185" s="140">
        <f t="shared" si="79"/>
        <v>1210888</v>
      </c>
      <c r="J1185" s="141">
        <f t="shared" si="80"/>
        <v>1356194.56</v>
      </c>
      <c r="K1185" s="142">
        <f t="shared" si="82"/>
        <v>77.97876099718624</v>
      </c>
    </row>
    <row r="1186" spans="1:11" s="120" customFormat="1" ht="12.75">
      <c r="A1186" s="143" t="s">
        <v>1968</v>
      </c>
      <c r="B1186" s="144">
        <v>1085360</v>
      </c>
      <c r="C1186" s="144" t="s">
        <v>1972</v>
      </c>
      <c r="D1186" s="139">
        <v>589.4</v>
      </c>
      <c r="E1186" s="231">
        <v>12</v>
      </c>
      <c r="F1186" s="232">
        <v>13830</v>
      </c>
      <c r="G1186" s="141">
        <f t="shared" si="81"/>
        <v>12572.727272727272</v>
      </c>
      <c r="H1186" s="140">
        <v>20</v>
      </c>
      <c r="I1186" s="140">
        <f t="shared" si="79"/>
        <v>11788</v>
      </c>
      <c r="J1186" s="141">
        <f t="shared" si="80"/>
        <v>13202.560000000001</v>
      </c>
      <c r="K1186" s="142">
        <f t="shared" si="82"/>
        <v>105.0095155459147</v>
      </c>
    </row>
    <row r="1187" spans="1:11" s="120" customFormat="1" ht="12.75">
      <c r="A1187" s="143" t="s">
        <v>1968</v>
      </c>
      <c r="B1187" s="144">
        <v>1085361</v>
      </c>
      <c r="C1187" s="144" t="s">
        <v>1973</v>
      </c>
      <c r="D1187" s="139">
        <v>1147.3</v>
      </c>
      <c r="E1187" s="231">
        <v>9</v>
      </c>
      <c r="F1187" s="232">
        <v>20193</v>
      </c>
      <c r="G1187" s="141">
        <f t="shared" si="81"/>
        <v>18357.272727272724</v>
      </c>
      <c r="H1187" s="140">
        <v>20</v>
      </c>
      <c r="I1187" s="140">
        <f t="shared" si="79"/>
        <v>22946</v>
      </c>
      <c r="J1187" s="141">
        <f t="shared" si="80"/>
        <v>25699.520000000004</v>
      </c>
      <c r="K1187" s="142">
        <f t="shared" si="82"/>
        <v>139.9963947902739</v>
      </c>
    </row>
    <row r="1188" spans="1:11" s="120" customFormat="1" ht="12.75">
      <c r="A1188" s="143" t="s">
        <v>1968</v>
      </c>
      <c r="B1188" s="144">
        <v>1085362</v>
      </c>
      <c r="C1188" s="144" t="s">
        <v>1974</v>
      </c>
      <c r="D1188" s="139">
        <v>1997.2</v>
      </c>
      <c r="E1188" s="231">
        <v>6</v>
      </c>
      <c r="F1188" s="232">
        <v>23434</v>
      </c>
      <c r="G1188" s="141">
        <f t="shared" si="81"/>
        <v>21303.63636363636</v>
      </c>
      <c r="H1188" s="140">
        <v>20</v>
      </c>
      <c r="I1188" s="140">
        <f t="shared" si="79"/>
        <v>39944</v>
      </c>
      <c r="J1188" s="141">
        <f t="shared" si="80"/>
        <v>44737.280000000006</v>
      </c>
      <c r="K1188" s="142">
        <f t="shared" si="82"/>
        <v>209.99832721686445</v>
      </c>
    </row>
    <row r="1189" spans="1:11" s="120" customFormat="1" ht="12.75">
      <c r="A1189" s="143" t="s">
        <v>1968</v>
      </c>
      <c r="B1189" s="144">
        <v>1085354</v>
      </c>
      <c r="C1189" s="144" t="s">
        <v>1975</v>
      </c>
      <c r="D1189" s="139"/>
      <c r="E1189" s="140"/>
      <c r="F1189" s="140"/>
      <c r="G1189" s="141">
        <f t="shared" si="81"/>
        <v>0</v>
      </c>
      <c r="H1189" s="140"/>
      <c r="I1189" s="140">
        <f t="shared" si="79"/>
        <v>0</v>
      </c>
      <c r="J1189" s="141">
        <f t="shared" si="80"/>
        <v>0</v>
      </c>
      <c r="K1189" s="142"/>
    </row>
    <row r="1190" spans="1:11" s="120" customFormat="1" ht="12.75">
      <c r="A1190" s="143" t="s">
        <v>1968</v>
      </c>
      <c r="B1190" s="144">
        <v>1085355</v>
      </c>
      <c r="C1190" s="144" t="s">
        <v>1976</v>
      </c>
      <c r="D1190" s="139">
        <v>316.2</v>
      </c>
      <c r="E1190" s="140"/>
      <c r="F1190" s="140"/>
      <c r="G1190" s="141">
        <f t="shared" si="81"/>
        <v>0</v>
      </c>
      <c r="H1190" s="140">
        <v>0</v>
      </c>
      <c r="I1190" s="140">
        <f t="shared" si="79"/>
        <v>0</v>
      </c>
      <c r="J1190" s="141">
        <f t="shared" si="80"/>
        <v>0</v>
      </c>
      <c r="K1190" s="142"/>
    </row>
    <row r="1191" spans="1:11" s="120" customFormat="1" ht="12.75">
      <c r="A1191" s="143" t="s">
        <v>1968</v>
      </c>
      <c r="B1191" s="144">
        <v>1085356</v>
      </c>
      <c r="C1191" s="144" t="s">
        <v>1977</v>
      </c>
      <c r="D1191" s="139"/>
      <c r="E1191" s="140"/>
      <c r="F1191" s="140"/>
      <c r="G1191" s="141">
        <f t="shared" si="81"/>
        <v>0</v>
      </c>
      <c r="H1191" s="140"/>
      <c r="I1191" s="140">
        <f t="shared" si="79"/>
        <v>0</v>
      </c>
      <c r="J1191" s="141">
        <f t="shared" si="80"/>
        <v>0</v>
      </c>
      <c r="K1191" s="142"/>
    </row>
    <row r="1192" spans="1:11" s="120" customFormat="1" ht="12.75">
      <c r="A1192" s="143" t="s">
        <v>1968</v>
      </c>
      <c r="B1192" s="144">
        <v>1085357</v>
      </c>
      <c r="C1192" s="144" t="s">
        <v>1978</v>
      </c>
      <c r="D1192" s="139"/>
      <c r="E1192" s="140"/>
      <c r="F1192" s="140"/>
      <c r="G1192" s="141">
        <f t="shared" si="81"/>
        <v>0</v>
      </c>
      <c r="H1192" s="140"/>
      <c r="I1192" s="140">
        <f t="shared" si="79"/>
        <v>0</v>
      </c>
      <c r="J1192" s="141">
        <f t="shared" si="80"/>
        <v>0</v>
      </c>
      <c r="K1192" s="142"/>
    </row>
    <row r="1193" spans="1:11" s="120" customFormat="1" ht="12.75">
      <c r="A1193" s="143" t="s">
        <v>1968</v>
      </c>
      <c r="B1193" s="144">
        <v>1085358</v>
      </c>
      <c r="C1193" s="144" t="s">
        <v>1979</v>
      </c>
      <c r="D1193" s="139"/>
      <c r="E1193" s="140"/>
      <c r="F1193" s="140"/>
      <c r="G1193" s="141">
        <f t="shared" si="81"/>
        <v>0</v>
      </c>
      <c r="H1193" s="140"/>
      <c r="I1193" s="140">
        <f t="shared" si="79"/>
        <v>0</v>
      </c>
      <c r="J1193" s="141">
        <f t="shared" si="80"/>
        <v>0</v>
      </c>
      <c r="K1193" s="142"/>
    </row>
    <row r="1194" spans="1:11" s="120" customFormat="1" ht="12.75">
      <c r="A1194" s="137" t="s">
        <v>1968</v>
      </c>
      <c r="B1194" s="138">
        <v>1085363</v>
      </c>
      <c r="C1194" s="138" t="s">
        <v>1980</v>
      </c>
      <c r="D1194" s="139">
        <v>550.1</v>
      </c>
      <c r="E1194" s="140"/>
      <c r="F1194" s="140"/>
      <c r="G1194" s="141">
        <f t="shared" si="81"/>
        <v>0</v>
      </c>
      <c r="H1194" s="140">
        <v>10</v>
      </c>
      <c r="I1194" s="140">
        <f t="shared" si="79"/>
        <v>5501</v>
      </c>
      <c r="J1194" s="141">
        <f t="shared" si="80"/>
        <v>6161.120000000001</v>
      </c>
      <c r="K1194" s="142"/>
    </row>
    <row r="1195" spans="1:11" s="120" customFormat="1" ht="12.75">
      <c r="A1195" s="137" t="s">
        <v>1968</v>
      </c>
      <c r="B1195" s="138">
        <v>1085364</v>
      </c>
      <c r="C1195" s="138" t="s">
        <v>1981</v>
      </c>
      <c r="D1195" s="139">
        <v>1070.8</v>
      </c>
      <c r="E1195" s="140"/>
      <c r="F1195" s="140"/>
      <c r="G1195" s="141">
        <f t="shared" si="81"/>
        <v>0</v>
      </c>
      <c r="H1195" s="140">
        <v>10</v>
      </c>
      <c r="I1195" s="140">
        <f t="shared" si="79"/>
        <v>10708</v>
      </c>
      <c r="J1195" s="141">
        <f t="shared" si="80"/>
        <v>11992.960000000001</v>
      </c>
      <c r="K1195" s="142"/>
    </row>
    <row r="1196" spans="1:11" s="120" customFormat="1" ht="12.75">
      <c r="A1196" s="137" t="s">
        <v>1968</v>
      </c>
      <c r="B1196" s="138">
        <v>1085365</v>
      </c>
      <c r="C1196" s="138" t="s">
        <v>1982</v>
      </c>
      <c r="D1196" s="139">
        <v>1864</v>
      </c>
      <c r="E1196" s="140"/>
      <c r="F1196" s="140"/>
      <c r="G1196" s="141">
        <f t="shared" si="81"/>
        <v>0</v>
      </c>
      <c r="H1196" s="140">
        <v>10</v>
      </c>
      <c r="I1196" s="140">
        <f t="shared" si="79"/>
        <v>18640</v>
      </c>
      <c r="J1196" s="141">
        <f t="shared" si="80"/>
        <v>20876.800000000003</v>
      </c>
      <c r="K1196" s="142"/>
    </row>
    <row r="1197" spans="1:11" s="120" customFormat="1" ht="12.75">
      <c r="A1197" s="137"/>
      <c r="B1197" s="138"/>
      <c r="C1197" s="138"/>
      <c r="D1197" s="139"/>
      <c r="E1197" s="140"/>
      <c r="F1197" s="140"/>
      <c r="G1197" s="141">
        <f t="shared" si="81"/>
        <v>0</v>
      </c>
      <c r="H1197" s="140"/>
      <c r="I1197" s="140">
        <f t="shared" si="79"/>
        <v>0</v>
      </c>
      <c r="J1197" s="141">
        <f t="shared" si="80"/>
        <v>0</v>
      </c>
      <c r="K1197" s="142"/>
    </row>
    <row r="1198" spans="1:11" s="120" customFormat="1" ht="12.75">
      <c r="A1198" s="137" t="s">
        <v>1983</v>
      </c>
      <c r="B1198" s="138">
        <v>1085081</v>
      </c>
      <c r="C1198" s="138" t="s">
        <v>1984</v>
      </c>
      <c r="D1198" s="139">
        <v>300.7</v>
      </c>
      <c r="E1198" s="231">
        <v>344</v>
      </c>
      <c r="F1198" s="232">
        <v>124669</v>
      </c>
      <c r="G1198" s="141">
        <f t="shared" si="81"/>
        <v>113335.45454545453</v>
      </c>
      <c r="H1198" s="140">
        <v>400</v>
      </c>
      <c r="I1198" s="140">
        <f t="shared" si="79"/>
        <v>120280</v>
      </c>
      <c r="J1198" s="141">
        <f t="shared" si="80"/>
        <v>134713.6</v>
      </c>
      <c r="K1198" s="142">
        <f aca="true" t="shared" si="83" ref="K1198:K1205">J1198/G1198*100</f>
        <v>118.86271647322111</v>
      </c>
    </row>
    <row r="1199" spans="1:11" s="120" customFormat="1" ht="12.75">
      <c r="A1199" s="137" t="s">
        <v>1983</v>
      </c>
      <c r="B1199" s="138">
        <v>1085082</v>
      </c>
      <c r="C1199" s="138" t="s">
        <v>1985</v>
      </c>
      <c r="D1199" s="139">
        <v>1551.4</v>
      </c>
      <c r="E1199" s="231">
        <v>464</v>
      </c>
      <c r="F1199" s="232">
        <v>867572</v>
      </c>
      <c r="G1199" s="141">
        <f t="shared" si="81"/>
        <v>788701.8181818181</v>
      </c>
      <c r="H1199" s="140">
        <v>500</v>
      </c>
      <c r="I1199" s="140">
        <f t="shared" si="79"/>
        <v>775700</v>
      </c>
      <c r="J1199" s="141">
        <f t="shared" si="80"/>
        <v>868784.0000000001</v>
      </c>
      <c r="K1199" s="142">
        <f t="shared" si="83"/>
        <v>110.15367024293087</v>
      </c>
    </row>
    <row r="1200" spans="1:11" s="120" customFormat="1" ht="12.75">
      <c r="A1200" s="137" t="s">
        <v>1983</v>
      </c>
      <c r="B1200" s="138">
        <v>1085290</v>
      </c>
      <c r="C1200" s="138" t="s">
        <v>1986</v>
      </c>
      <c r="D1200" s="139">
        <v>365.5</v>
      </c>
      <c r="E1200" s="231">
        <v>395</v>
      </c>
      <c r="F1200" s="232">
        <v>179363</v>
      </c>
      <c r="G1200" s="141">
        <f t="shared" si="81"/>
        <v>163057.2727272727</v>
      </c>
      <c r="H1200" s="140">
        <v>450</v>
      </c>
      <c r="I1200" s="140">
        <f t="shared" si="79"/>
        <v>164475</v>
      </c>
      <c r="J1200" s="141">
        <f t="shared" si="80"/>
        <v>184212.00000000003</v>
      </c>
      <c r="K1200" s="142">
        <f t="shared" si="83"/>
        <v>112.97380173168384</v>
      </c>
    </row>
    <row r="1201" spans="1:11" s="120" customFormat="1" ht="12.75">
      <c r="A1201" s="137" t="s">
        <v>1983</v>
      </c>
      <c r="B1201" s="138">
        <v>1085291</v>
      </c>
      <c r="C1201" s="138" t="s">
        <v>1987</v>
      </c>
      <c r="D1201" s="139">
        <v>1444.3</v>
      </c>
      <c r="E1201" s="231">
        <v>158</v>
      </c>
      <c r="F1201" s="232">
        <v>279038</v>
      </c>
      <c r="G1201" s="141">
        <f t="shared" si="81"/>
        <v>253670.90909090906</v>
      </c>
      <c r="H1201" s="140">
        <v>150</v>
      </c>
      <c r="I1201" s="140">
        <f t="shared" si="79"/>
        <v>216645</v>
      </c>
      <c r="J1201" s="141">
        <f t="shared" si="80"/>
        <v>242642.40000000002</v>
      </c>
      <c r="K1201" s="142">
        <f t="shared" si="83"/>
        <v>95.65243443545326</v>
      </c>
    </row>
    <row r="1202" spans="1:11" s="120" customFormat="1" ht="12.75">
      <c r="A1202" s="137" t="s">
        <v>1983</v>
      </c>
      <c r="B1202" s="138">
        <v>1085084</v>
      </c>
      <c r="C1202" s="138" t="s">
        <v>1988</v>
      </c>
      <c r="D1202" s="139">
        <v>3133.8</v>
      </c>
      <c r="E1202" s="231">
        <v>325</v>
      </c>
      <c r="F1202" s="232">
        <v>1217099</v>
      </c>
      <c r="G1202" s="141">
        <f t="shared" si="81"/>
        <v>1106453.6363636362</v>
      </c>
      <c r="H1202" s="140">
        <v>400</v>
      </c>
      <c r="I1202" s="140">
        <f t="shared" si="79"/>
        <v>1253520</v>
      </c>
      <c r="J1202" s="141">
        <f t="shared" si="80"/>
        <v>1403942.4000000001</v>
      </c>
      <c r="K1202" s="142">
        <f t="shared" si="83"/>
        <v>126.88669040069873</v>
      </c>
    </row>
    <row r="1203" spans="1:11" s="120" customFormat="1" ht="12.75">
      <c r="A1203" s="137" t="s">
        <v>1983</v>
      </c>
      <c r="B1203" s="138">
        <v>1085083</v>
      </c>
      <c r="C1203" s="138" t="s">
        <v>1989</v>
      </c>
      <c r="D1203" s="139">
        <v>6266.8</v>
      </c>
      <c r="E1203" s="231">
        <v>153</v>
      </c>
      <c r="F1203" s="232">
        <v>1149184</v>
      </c>
      <c r="G1203" s="141">
        <f t="shared" si="81"/>
        <v>1044712.7272727272</v>
      </c>
      <c r="H1203" s="140">
        <v>160</v>
      </c>
      <c r="I1203" s="140">
        <f t="shared" si="79"/>
        <v>1002688</v>
      </c>
      <c r="J1203" s="141">
        <f t="shared" si="80"/>
        <v>1123010.56</v>
      </c>
      <c r="K1203" s="142">
        <f t="shared" si="83"/>
        <v>107.49467587435957</v>
      </c>
    </row>
    <row r="1204" spans="1:11" s="120" customFormat="1" ht="12.75">
      <c r="A1204" s="137" t="s">
        <v>1983</v>
      </c>
      <c r="B1204" s="138">
        <v>1086297</v>
      </c>
      <c r="C1204" s="138" t="s">
        <v>1990</v>
      </c>
      <c r="D1204" s="139">
        <v>329</v>
      </c>
      <c r="E1204" s="231">
        <v>307</v>
      </c>
      <c r="F1204" s="232">
        <v>136250</v>
      </c>
      <c r="G1204" s="141">
        <f t="shared" si="81"/>
        <v>123863.63636363635</v>
      </c>
      <c r="H1204" s="140">
        <v>330</v>
      </c>
      <c r="I1204" s="140">
        <f t="shared" si="79"/>
        <v>108570</v>
      </c>
      <c r="J1204" s="141">
        <f t="shared" si="80"/>
        <v>121598.40000000001</v>
      </c>
      <c r="K1204" s="142">
        <f t="shared" si="83"/>
        <v>98.17118532110094</v>
      </c>
    </row>
    <row r="1205" spans="1:11" s="120" customFormat="1" ht="12.75">
      <c r="A1205" s="137" t="s">
        <v>1983</v>
      </c>
      <c r="B1205" s="138">
        <v>1086296</v>
      </c>
      <c r="C1205" s="138" t="s">
        <v>1991</v>
      </c>
      <c r="D1205" s="139">
        <v>1299.9</v>
      </c>
      <c r="E1205" s="231">
        <v>238</v>
      </c>
      <c r="F1205" s="232">
        <v>405201</v>
      </c>
      <c r="G1205" s="141">
        <f t="shared" si="81"/>
        <v>368364.5454545454</v>
      </c>
      <c r="H1205" s="140">
        <v>250</v>
      </c>
      <c r="I1205" s="140">
        <f t="shared" si="79"/>
        <v>324975</v>
      </c>
      <c r="J1205" s="141">
        <f t="shared" si="80"/>
        <v>363972.00000000006</v>
      </c>
      <c r="K1205" s="142">
        <f t="shared" si="83"/>
        <v>98.80755476911462</v>
      </c>
    </row>
    <row r="1206" spans="1:11" s="120" customFormat="1" ht="12.75">
      <c r="A1206" s="143" t="s">
        <v>1983</v>
      </c>
      <c r="B1206" s="144">
        <v>1085292</v>
      </c>
      <c r="C1206" s="144" t="s">
        <v>1992</v>
      </c>
      <c r="D1206" s="139">
        <v>329</v>
      </c>
      <c r="E1206" s="140"/>
      <c r="F1206" s="141"/>
      <c r="G1206" s="141">
        <f t="shared" si="81"/>
        <v>0</v>
      </c>
      <c r="H1206" s="140">
        <v>10</v>
      </c>
      <c r="I1206" s="140">
        <f t="shared" si="79"/>
        <v>3290</v>
      </c>
      <c r="J1206" s="141">
        <f t="shared" si="80"/>
        <v>3684.8</v>
      </c>
      <c r="K1206" s="142"/>
    </row>
    <row r="1207" spans="1:11" s="120" customFormat="1" ht="12.75">
      <c r="A1207" s="143" t="s">
        <v>1983</v>
      </c>
      <c r="B1207" s="144">
        <v>1085293</v>
      </c>
      <c r="C1207" s="144" t="s">
        <v>1993</v>
      </c>
      <c r="D1207" s="139">
        <v>1299.9</v>
      </c>
      <c r="E1207" s="140"/>
      <c r="F1207" s="141"/>
      <c r="G1207" s="141">
        <f t="shared" si="81"/>
        <v>0</v>
      </c>
      <c r="H1207" s="140">
        <v>10</v>
      </c>
      <c r="I1207" s="140">
        <f t="shared" si="79"/>
        <v>12999</v>
      </c>
      <c r="J1207" s="141">
        <f t="shared" si="80"/>
        <v>14558.880000000001</v>
      </c>
      <c r="K1207" s="142"/>
    </row>
    <row r="1208" spans="1:11" s="120" customFormat="1" ht="12.75">
      <c r="A1208" s="143" t="s">
        <v>1983</v>
      </c>
      <c r="B1208" s="144">
        <v>1085068</v>
      </c>
      <c r="C1208" s="144" t="s">
        <v>1994</v>
      </c>
      <c r="D1208" s="139">
        <v>329</v>
      </c>
      <c r="E1208" s="140"/>
      <c r="F1208" s="141"/>
      <c r="G1208" s="141">
        <f t="shared" si="81"/>
        <v>0</v>
      </c>
      <c r="H1208" s="140">
        <v>10</v>
      </c>
      <c r="I1208" s="140">
        <f t="shared" si="79"/>
        <v>3290</v>
      </c>
      <c r="J1208" s="141">
        <f t="shared" si="80"/>
        <v>3684.8</v>
      </c>
      <c r="K1208" s="142"/>
    </row>
    <row r="1209" spans="1:11" s="120" customFormat="1" ht="12.75">
      <c r="A1209" s="143" t="s">
        <v>1983</v>
      </c>
      <c r="B1209" s="144">
        <v>1085069</v>
      </c>
      <c r="C1209" s="144" t="s">
        <v>1995</v>
      </c>
      <c r="D1209" s="139">
        <v>1299.9</v>
      </c>
      <c r="E1209" s="140"/>
      <c r="F1209" s="141"/>
      <c r="G1209" s="141">
        <f t="shared" si="81"/>
        <v>0</v>
      </c>
      <c r="H1209" s="140">
        <v>10</v>
      </c>
      <c r="I1209" s="140">
        <f t="shared" si="79"/>
        <v>12999</v>
      </c>
      <c r="J1209" s="141">
        <f t="shared" si="80"/>
        <v>14558.880000000001</v>
      </c>
      <c r="K1209" s="142"/>
    </row>
    <row r="1210" spans="1:11" s="120" customFormat="1" ht="12.75">
      <c r="A1210" s="137"/>
      <c r="B1210" s="138"/>
      <c r="C1210" s="138"/>
      <c r="D1210" s="139"/>
      <c r="E1210" s="140"/>
      <c r="F1210" s="140"/>
      <c r="G1210" s="141">
        <f t="shared" si="81"/>
        <v>0</v>
      </c>
      <c r="H1210" s="140"/>
      <c r="I1210" s="140">
        <f t="shared" si="79"/>
        <v>0</v>
      </c>
      <c r="J1210" s="141">
        <f t="shared" si="80"/>
        <v>0</v>
      </c>
      <c r="K1210" s="142"/>
    </row>
    <row r="1211" spans="1:11" s="120" customFormat="1" ht="12.75">
      <c r="A1211" s="143" t="s">
        <v>1996</v>
      </c>
      <c r="B1211" s="144">
        <v>1085080</v>
      </c>
      <c r="C1211" s="144" t="s">
        <v>1997</v>
      </c>
      <c r="D1211" s="139">
        <v>7148.5</v>
      </c>
      <c r="E1211" s="140"/>
      <c r="F1211" s="140"/>
      <c r="G1211" s="141">
        <f t="shared" si="81"/>
        <v>0</v>
      </c>
      <c r="H1211" s="140">
        <v>2</v>
      </c>
      <c r="I1211" s="140">
        <f t="shared" si="79"/>
        <v>14297</v>
      </c>
      <c r="J1211" s="141">
        <f t="shared" si="80"/>
        <v>16012.640000000001</v>
      </c>
      <c r="K1211" s="142"/>
    </row>
    <row r="1212" spans="1:11" s="120" customFormat="1" ht="12.75">
      <c r="A1212" s="137"/>
      <c r="B1212" s="138"/>
      <c r="C1212" s="138"/>
      <c r="D1212" s="139"/>
      <c r="E1212" s="140"/>
      <c r="F1212" s="140"/>
      <c r="G1212" s="141">
        <f t="shared" si="81"/>
        <v>0</v>
      </c>
      <c r="H1212" s="140"/>
      <c r="I1212" s="140">
        <f t="shared" si="79"/>
        <v>0</v>
      </c>
      <c r="J1212" s="141">
        <f t="shared" si="80"/>
        <v>0</v>
      </c>
      <c r="K1212" s="142"/>
    </row>
    <row r="1213" spans="1:11" s="120" customFormat="1" ht="12.75">
      <c r="A1213" s="137" t="s">
        <v>1998</v>
      </c>
      <c r="B1213" s="138">
        <v>1085284</v>
      </c>
      <c r="C1213" s="138" t="s">
        <v>1999</v>
      </c>
      <c r="D1213" s="139">
        <v>2265.7</v>
      </c>
      <c r="E1213" s="231">
        <v>85</v>
      </c>
      <c r="F1213" s="232">
        <v>233960</v>
      </c>
      <c r="G1213" s="141">
        <f t="shared" si="81"/>
        <v>212690.9090909091</v>
      </c>
      <c r="H1213" s="140">
        <v>90</v>
      </c>
      <c r="I1213" s="140">
        <f t="shared" si="79"/>
        <v>203912.99999999997</v>
      </c>
      <c r="J1213" s="141">
        <f t="shared" si="80"/>
        <v>228382.56</v>
      </c>
      <c r="K1213" s="142">
        <f>J1213/G1213*100</f>
        <v>107.37767823559582</v>
      </c>
    </row>
    <row r="1214" spans="1:11" s="120" customFormat="1" ht="12.75">
      <c r="A1214" s="137"/>
      <c r="B1214" s="138"/>
      <c r="C1214" s="138"/>
      <c r="D1214" s="139"/>
      <c r="E1214" s="140"/>
      <c r="F1214" s="141"/>
      <c r="G1214" s="141">
        <f t="shared" si="81"/>
        <v>0</v>
      </c>
      <c r="H1214" s="140"/>
      <c r="I1214" s="140">
        <f t="shared" si="79"/>
        <v>0</v>
      </c>
      <c r="J1214" s="141">
        <f t="shared" si="80"/>
        <v>0</v>
      </c>
      <c r="K1214" s="142"/>
    </row>
    <row r="1215" spans="1:11" s="120" customFormat="1" ht="12.75">
      <c r="A1215" s="137" t="s">
        <v>2000</v>
      </c>
      <c r="B1215" s="138">
        <v>1070056</v>
      </c>
      <c r="C1215" s="138" t="s">
        <v>2001</v>
      </c>
      <c r="D1215" s="139">
        <v>97.7</v>
      </c>
      <c r="E1215" s="231">
        <v>2076</v>
      </c>
      <c r="F1215" s="232">
        <v>244079</v>
      </c>
      <c r="G1215" s="141">
        <f t="shared" si="81"/>
        <v>221889.99999999997</v>
      </c>
      <c r="H1215" s="140">
        <v>2300</v>
      </c>
      <c r="I1215" s="140">
        <f t="shared" si="79"/>
        <v>224710</v>
      </c>
      <c r="J1215" s="141">
        <f t="shared" si="80"/>
        <v>251675.2</v>
      </c>
      <c r="K1215" s="142">
        <f>J1215/G1215*100</f>
        <v>113.42340799495247</v>
      </c>
    </row>
    <row r="1216" spans="1:11" s="120" customFormat="1" ht="12.75">
      <c r="A1216" s="137"/>
      <c r="B1216" s="138"/>
      <c r="C1216" s="138"/>
      <c r="D1216" s="139"/>
      <c r="E1216" s="140"/>
      <c r="F1216" s="141"/>
      <c r="G1216" s="141">
        <f t="shared" si="81"/>
        <v>0</v>
      </c>
      <c r="H1216" s="140"/>
      <c r="I1216" s="140">
        <f t="shared" si="79"/>
        <v>0</v>
      </c>
      <c r="J1216" s="141">
        <f t="shared" si="80"/>
        <v>0</v>
      </c>
      <c r="K1216" s="142"/>
    </row>
    <row r="1217" spans="1:11" s="120" customFormat="1" ht="12.75">
      <c r="A1217" s="137" t="s">
        <v>2002</v>
      </c>
      <c r="B1217" s="138">
        <v>1070850</v>
      </c>
      <c r="C1217" s="138" t="s">
        <v>2003</v>
      </c>
      <c r="D1217" s="139">
        <v>112.6</v>
      </c>
      <c r="E1217" s="231">
        <v>625</v>
      </c>
      <c r="F1217" s="232">
        <v>85376</v>
      </c>
      <c r="G1217" s="141">
        <f t="shared" si="81"/>
        <v>77614.54545454544</v>
      </c>
      <c r="H1217" s="140">
        <v>650</v>
      </c>
      <c r="I1217" s="140">
        <f t="shared" si="79"/>
        <v>73190</v>
      </c>
      <c r="J1217" s="141">
        <f t="shared" si="80"/>
        <v>81972.8</v>
      </c>
      <c r="K1217" s="142">
        <f>J1217/G1217*100</f>
        <v>105.61525487256374</v>
      </c>
    </row>
    <row r="1218" spans="1:11" s="120" customFormat="1" ht="12.75">
      <c r="A1218" s="137" t="s">
        <v>2002</v>
      </c>
      <c r="B1218" s="138">
        <v>1070851</v>
      </c>
      <c r="C1218" s="138" t="s">
        <v>2004</v>
      </c>
      <c r="D1218" s="139">
        <v>348.2</v>
      </c>
      <c r="E1218" s="231">
        <v>609</v>
      </c>
      <c r="F1218" s="232">
        <v>256768</v>
      </c>
      <c r="G1218" s="141">
        <f t="shared" si="81"/>
        <v>233425.45454545453</v>
      </c>
      <c r="H1218" s="140">
        <v>630</v>
      </c>
      <c r="I1218" s="140">
        <f t="shared" si="79"/>
        <v>219366</v>
      </c>
      <c r="J1218" s="141">
        <f t="shared" si="80"/>
        <v>245689.92</v>
      </c>
      <c r="K1218" s="142">
        <f>J1218/G1218*100</f>
        <v>105.25412512462613</v>
      </c>
    </row>
    <row r="1219" spans="1:12" s="146" customFormat="1" ht="15">
      <c r="A1219" s="137"/>
      <c r="B1219" s="138"/>
      <c r="C1219" s="138"/>
      <c r="D1219" s="139"/>
      <c r="E1219" s="140"/>
      <c r="F1219" s="141"/>
      <c r="G1219" s="141">
        <f t="shared" si="81"/>
        <v>0</v>
      </c>
      <c r="H1219" s="140"/>
      <c r="I1219" s="140">
        <f t="shared" si="79"/>
        <v>0</v>
      </c>
      <c r="J1219" s="141">
        <f t="shared" si="80"/>
        <v>0</v>
      </c>
      <c r="K1219" s="142"/>
      <c r="L1219" s="120"/>
    </row>
    <row r="1220" spans="1:12" s="146" customFormat="1" ht="15">
      <c r="A1220" s="137" t="s">
        <v>2005</v>
      </c>
      <c r="B1220" s="138">
        <v>1070800</v>
      </c>
      <c r="C1220" s="138" t="s">
        <v>163</v>
      </c>
      <c r="D1220" s="139">
        <v>229.5</v>
      </c>
      <c r="E1220" s="231">
        <v>739</v>
      </c>
      <c r="F1220" s="232">
        <v>208945</v>
      </c>
      <c r="G1220" s="141">
        <f t="shared" si="81"/>
        <v>189949.99999999997</v>
      </c>
      <c r="H1220" s="140">
        <v>100</v>
      </c>
      <c r="I1220" s="140">
        <f t="shared" si="79"/>
        <v>22950</v>
      </c>
      <c r="J1220" s="141">
        <f t="shared" si="80"/>
        <v>25704.000000000004</v>
      </c>
      <c r="K1220" s="142">
        <f>J1220/G1220*100</f>
        <v>13.531982100552781</v>
      </c>
      <c r="L1220" s="120"/>
    </row>
    <row r="1221" spans="1:11" s="120" customFormat="1" ht="12.75">
      <c r="A1221" s="137" t="s">
        <v>2005</v>
      </c>
      <c r="B1221" s="138">
        <v>1070840</v>
      </c>
      <c r="C1221" s="138" t="s">
        <v>164</v>
      </c>
      <c r="D1221" s="139">
        <v>229.5</v>
      </c>
      <c r="E1221" s="231">
        <v>2791</v>
      </c>
      <c r="F1221" s="232">
        <v>783735</v>
      </c>
      <c r="G1221" s="141">
        <f t="shared" si="81"/>
        <v>712486.3636363635</v>
      </c>
      <c r="H1221" s="140">
        <v>3500</v>
      </c>
      <c r="I1221" s="140">
        <f t="shared" si="79"/>
        <v>803250</v>
      </c>
      <c r="J1221" s="141">
        <f t="shared" si="80"/>
        <v>899640.0000000001</v>
      </c>
      <c r="K1221" s="142">
        <f>J1221/G1221*100</f>
        <v>126.26767976420605</v>
      </c>
    </row>
    <row r="1222" spans="1:11" s="120" customFormat="1" ht="12.75">
      <c r="A1222" s="137" t="s">
        <v>2005</v>
      </c>
      <c r="B1222" s="138">
        <v>1070801</v>
      </c>
      <c r="C1222" s="138" t="s">
        <v>2006</v>
      </c>
      <c r="D1222" s="139">
        <v>465.7</v>
      </c>
      <c r="E1222" s="231">
        <v>1</v>
      </c>
      <c r="F1222" s="232">
        <v>574</v>
      </c>
      <c r="G1222" s="141">
        <f t="shared" si="81"/>
        <v>521.8181818181818</v>
      </c>
      <c r="H1222" s="140">
        <v>0</v>
      </c>
      <c r="I1222" s="140">
        <f t="shared" si="79"/>
        <v>0</v>
      </c>
      <c r="J1222" s="141">
        <f t="shared" si="80"/>
        <v>0</v>
      </c>
      <c r="K1222" s="142">
        <f>J1222/G1222*100</f>
        <v>0</v>
      </c>
    </row>
    <row r="1223" spans="1:12" s="124" customFormat="1" ht="15">
      <c r="A1223" s="137" t="s">
        <v>2005</v>
      </c>
      <c r="B1223" s="138">
        <v>1070841</v>
      </c>
      <c r="C1223" s="138" t="s">
        <v>2007</v>
      </c>
      <c r="D1223" s="139">
        <v>465.7</v>
      </c>
      <c r="E1223" s="231">
        <v>1661</v>
      </c>
      <c r="F1223" s="232">
        <v>952222</v>
      </c>
      <c r="G1223" s="141">
        <f t="shared" si="81"/>
        <v>865656.3636363635</v>
      </c>
      <c r="H1223" s="140">
        <v>1400</v>
      </c>
      <c r="I1223" s="140">
        <f t="shared" si="79"/>
        <v>651980</v>
      </c>
      <c r="J1223" s="141">
        <f t="shared" si="80"/>
        <v>730217.6000000001</v>
      </c>
      <c r="K1223" s="142">
        <f>J1223/G1223*100</f>
        <v>84.35421151790236</v>
      </c>
      <c r="L1223" s="120"/>
    </row>
    <row r="1224" spans="1:11" s="120" customFormat="1" ht="12.75">
      <c r="A1224" s="137"/>
      <c r="B1224" s="138"/>
      <c r="C1224" s="138"/>
      <c r="D1224" s="139"/>
      <c r="E1224" s="140"/>
      <c r="F1224" s="140"/>
      <c r="G1224" s="141">
        <f t="shared" si="81"/>
        <v>0</v>
      </c>
      <c r="H1224" s="140"/>
      <c r="I1224" s="140">
        <f t="shared" si="79"/>
        <v>0</v>
      </c>
      <c r="J1224" s="141">
        <f t="shared" si="80"/>
        <v>0</v>
      </c>
      <c r="K1224" s="142"/>
    </row>
    <row r="1225" spans="1:11" s="120" customFormat="1" ht="12.75">
      <c r="A1225" s="137" t="s">
        <v>2008</v>
      </c>
      <c r="B1225" s="138">
        <v>1070961</v>
      </c>
      <c r="C1225" s="138" t="s">
        <v>2009</v>
      </c>
      <c r="D1225" s="139">
        <v>2711</v>
      </c>
      <c r="E1225" s="140"/>
      <c r="F1225" s="140"/>
      <c r="G1225" s="141">
        <f t="shared" si="81"/>
        <v>0</v>
      </c>
      <c r="H1225" s="140">
        <v>0</v>
      </c>
      <c r="I1225" s="140">
        <f t="shared" si="79"/>
        <v>0</v>
      </c>
      <c r="J1225" s="141">
        <f t="shared" si="80"/>
        <v>0</v>
      </c>
      <c r="K1225" s="142"/>
    </row>
    <row r="1226" spans="1:11" s="120" customFormat="1" ht="12.75">
      <c r="A1226" s="137" t="s">
        <v>2008</v>
      </c>
      <c r="B1226" s="138">
        <v>1070650</v>
      </c>
      <c r="C1226" s="138" t="s">
        <v>2010</v>
      </c>
      <c r="D1226" s="139">
        <v>3040.4</v>
      </c>
      <c r="E1226" s="140"/>
      <c r="F1226" s="140"/>
      <c r="G1226" s="141">
        <f t="shared" si="81"/>
        <v>0</v>
      </c>
      <c r="H1226" s="140">
        <v>0</v>
      </c>
      <c r="I1226" s="140">
        <f t="shared" si="79"/>
        <v>0</v>
      </c>
      <c r="J1226" s="141">
        <f t="shared" si="80"/>
        <v>0</v>
      </c>
      <c r="K1226" s="142"/>
    </row>
    <row r="1227" spans="1:11" s="120" customFormat="1" ht="12.75">
      <c r="A1227" s="137" t="s">
        <v>2008</v>
      </c>
      <c r="B1227" s="138">
        <v>1070651</v>
      </c>
      <c r="C1227" s="138" t="s">
        <v>2011</v>
      </c>
      <c r="D1227" s="139">
        <v>4778.5</v>
      </c>
      <c r="E1227" s="140"/>
      <c r="F1227" s="140"/>
      <c r="G1227" s="141">
        <f t="shared" si="81"/>
        <v>0</v>
      </c>
      <c r="H1227" s="140">
        <v>0</v>
      </c>
      <c r="I1227" s="140">
        <f t="shared" si="79"/>
        <v>0</v>
      </c>
      <c r="J1227" s="141">
        <f t="shared" si="80"/>
        <v>0</v>
      </c>
      <c r="K1227" s="142"/>
    </row>
    <row r="1228" spans="1:11" s="120" customFormat="1" ht="12.75">
      <c r="A1228" s="137"/>
      <c r="B1228" s="138"/>
      <c r="C1228" s="138"/>
      <c r="D1228" s="139"/>
      <c r="E1228" s="140"/>
      <c r="F1228" s="140"/>
      <c r="G1228" s="141">
        <f t="shared" si="81"/>
        <v>0</v>
      </c>
      <c r="H1228" s="140"/>
      <c r="I1228" s="140">
        <f t="shared" si="79"/>
        <v>0</v>
      </c>
      <c r="J1228" s="141">
        <f t="shared" si="80"/>
        <v>0</v>
      </c>
      <c r="K1228" s="142"/>
    </row>
    <row r="1229" spans="1:11" s="120" customFormat="1" ht="12.75">
      <c r="A1229" s="137" t="s">
        <v>2012</v>
      </c>
      <c r="B1229" s="138">
        <v>1070970</v>
      </c>
      <c r="C1229" s="138" t="s">
        <v>2013</v>
      </c>
      <c r="D1229" s="139">
        <v>605.9</v>
      </c>
      <c r="E1229" s="231">
        <v>80</v>
      </c>
      <c r="F1229" s="232">
        <v>57450</v>
      </c>
      <c r="G1229" s="141">
        <f t="shared" si="81"/>
        <v>52227.27272727272</v>
      </c>
      <c r="H1229" s="140">
        <v>150</v>
      </c>
      <c r="I1229" s="140">
        <f t="shared" si="79"/>
        <v>90885</v>
      </c>
      <c r="J1229" s="141">
        <f t="shared" si="80"/>
        <v>101791.20000000001</v>
      </c>
      <c r="K1229" s="142">
        <f>J1229/G1229*100</f>
        <v>194.90046997389038</v>
      </c>
    </row>
    <row r="1230" spans="1:11" s="120" customFormat="1" ht="12.75">
      <c r="A1230" s="137"/>
      <c r="B1230" s="138"/>
      <c r="C1230" s="138"/>
      <c r="D1230" s="139"/>
      <c r="E1230" s="140"/>
      <c r="F1230" s="141"/>
      <c r="G1230" s="141">
        <f t="shared" si="81"/>
        <v>0</v>
      </c>
      <c r="H1230" s="140"/>
      <c r="I1230" s="140">
        <f t="shared" si="79"/>
        <v>0</v>
      </c>
      <c r="J1230" s="141">
        <f t="shared" si="80"/>
        <v>0</v>
      </c>
      <c r="K1230" s="142"/>
    </row>
    <row r="1231" spans="1:11" s="120" customFormat="1" ht="12.75">
      <c r="A1231" s="137" t="s">
        <v>2014</v>
      </c>
      <c r="B1231" s="138">
        <v>1070022</v>
      </c>
      <c r="C1231" s="138" t="s">
        <v>2015</v>
      </c>
      <c r="D1231" s="139">
        <v>1019.4</v>
      </c>
      <c r="E1231" s="231">
        <v>435</v>
      </c>
      <c r="F1231" s="232">
        <v>851932</v>
      </c>
      <c r="G1231" s="141">
        <f t="shared" si="81"/>
        <v>774483.6363636364</v>
      </c>
      <c r="H1231" s="140">
        <v>450</v>
      </c>
      <c r="I1231" s="140">
        <f aca="true" t="shared" si="84" ref="I1231:I1294">D1231*H1231</f>
        <v>458730</v>
      </c>
      <c r="J1231" s="141">
        <f t="shared" si="80"/>
        <v>513777.60000000003</v>
      </c>
      <c r="K1231" s="142">
        <f aca="true" t="shared" si="85" ref="K1231:K1236">J1231/G1231*100</f>
        <v>66.33808332120404</v>
      </c>
    </row>
    <row r="1232" spans="1:11" s="120" customFormat="1" ht="12.75">
      <c r="A1232" s="137" t="s">
        <v>2014</v>
      </c>
      <c r="B1232" s="138">
        <v>1070020</v>
      </c>
      <c r="C1232" s="138" t="s">
        <v>2016</v>
      </c>
      <c r="D1232" s="139">
        <v>295.4</v>
      </c>
      <c r="E1232" s="231">
        <v>58</v>
      </c>
      <c r="F1232" s="232">
        <v>33227</v>
      </c>
      <c r="G1232" s="141">
        <f t="shared" si="81"/>
        <v>30206.363636363632</v>
      </c>
      <c r="H1232" s="140">
        <v>100</v>
      </c>
      <c r="I1232" s="140">
        <f t="shared" si="84"/>
        <v>29539.999999999996</v>
      </c>
      <c r="J1232" s="141">
        <f aca="true" t="shared" si="86" ref="J1232:J1295">I1232*1.12</f>
        <v>33084.799999999996</v>
      </c>
      <c r="K1232" s="142">
        <f t="shared" si="85"/>
        <v>109.52923827008156</v>
      </c>
    </row>
    <row r="1233" spans="1:11" s="120" customFormat="1" ht="12.75">
      <c r="A1233" s="137" t="s">
        <v>2014</v>
      </c>
      <c r="B1233" s="138">
        <v>1070965</v>
      </c>
      <c r="C1233" s="138" t="s">
        <v>2017</v>
      </c>
      <c r="D1233" s="139">
        <v>1019.4</v>
      </c>
      <c r="E1233" s="231">
        <v>1278</v>
      </c>
      <c r="F1233" s="232">
        <v>2522782</v>
      </c>
      <c r="G1233" s="141">
        <f t="shared" si="81"/>
        <v>2293438.1818181816</v>
      </c>
      <c r="H1233" s="140">
        <v>1200</v>
      </c>
      <c r="I1233" s="140">
        <f t="shared" si="84"/>
        <v>1223280</v>
      </c>
      <c r="J1233" s="141">
        <f t="shared" si="86"/>
        <v>1370073.6</v>
      </c>
      <c r="K1233" s="142">
        <f t="shared" si="85"/>
        <v>59.738850205844194</v>
      </c>
    </row>
    <row r="1234" spans="1:11" s="120" customFormat="1" ht="12.75">
      <c r="A1234" s="137" t="s">
        <v>2014</v>
      </c>
      <c r="B1234" s="138">
        <v>1070963</v>
      </c>
      <c r="C1234" s="138" t="s">
        <v>2018</v>
      </c>
      <c r="D1234" s="139">
        <v>295.4</v>
      </c>
      <c r="E1234" s="231">
        <v>238</v>
      </c>
      <c r="F1234" s="232">
        <v>135240</v>
      </c>
      <c r="G1234" s="141">
        <f t="shared" si="81"/>
        <v>122945.45454545453</v>
      </c>
      <c r="H1234" s="140">
        <v>200</v>
      </c>
      <c r="I1234" s="140">
        <f t="shared" si="84"/>
        <v>59079.99999999999</v>
      </c>
      <c r="J1234" s="141">
        <f t="shared" si="86"/>
        <v>66169.59999999999</v>
      </c>
      <c r="K1234" s="142">
        <f t="shared" si="85"/>
        <v>53.82028985507247</v>
      </c>
    </row>
    <row r="1235" spans="1:11" s="120" customFormat="1" ht="12.75">
      <c r="A1235" s="137" t="s">
        <v>2014</v>
      </c>
      <c r="B1235" s="138">
        <v>1070606</v>
      </c>
      <c r="C1235" s="138" t="s">
        <v>2019</v>
      </c>
      <c r="D1235" s="139">
        <v>1019.4</v>
      </c>
      <c r="E1235" s="231">
        <v>1222</v>
      </c>
      <c r="F1235" s="232">
        <v>2422646</v>
      </c>
      <c r="G1235" s="141">
        <f t="shared" si="81"/>
        <v>2202405.4545454546</v>
      </c>
      <c r="H1235" s="140">
        <v>1300</v>
      </c>
      <c r="I1235" s="140">
        <f t="shared" si="84"/>
        <v>1325220</v>
      </c>
      <c r="J1235" s="141">
        <f t="shared" si="86"/>
        <v>1484246.4000000001</v>
      </c>
      <c r="K1235" s="142">
        <f t="shared" si="85"/>
        <v>67.39205975615093</v>
      </c>
    </row>
    <row r="1236" spans="1:11" s="120" customFormat="1" ht="12.75">
      <c r="A1236" s="137" t="s">
        <v>2014</v>
      </c>
      <c r="B1236" s="138">
        <v>1070605</v>
      </c>
      <c r="C1236" s="138" t="s">
        <v>2020</v>
      </c>
      <c r="D1236" s="139">
        <v>320</v>
      </c>
      <c r="E1236" s="231">
        <v>1122</v>
      </c>
      <c r="F1236" s="232">
        <v>690288</v>
      </c>
      <c r="G1236" s="141">
        <f aca="true" t="shared" si="87" ref="G1236:G1299">F1236/1.1</f>
        <v>627534.5454545454</v>
      </c>
      <c r="H1236" s="140">
        <v>1200</v>
      </c>
      <c r="I1236" s="140">
        <f t="shared" si="84"/>
        <v>384000</v>
      </c>
      <c r="J1236" s="141">
        <f t="shared" si="86"/>
        <v>430080.00000000006</v>
      </c>
      <c r="K1236" s="142">
        <f t="shared" si="85"/>
        <v>68.53487240108478</v>
      </c>
    </row>
    <row r="1237" spans="1:11" s="120" customFormat="1" ht="12.75">
      <c r="A1237" s="137"/>
      <c r="B1237" s="138"/>
      <c r="C1237" s="138"/>
      <c r="D1237" s="139"/>
      <c r="E1237" s="140"/>
      <c r="F1237" s="140"/>
      <c r="G1237" s="141">
        <f t="shared" si="87"/>
        <v>0</v>
      </c>
      <c r="H1237" s="140"/>
      <c r="I1237" s="140">
        <f t="shared" si="84"/>
        <v>0</v>
      </c>
      <c r="J1237" s="141">
        <f t="shared" si="86"/>
        <v>0</v>
      </c>
      <c r="K1237" s="142"/>
    </row>
    <row r="1238" spans="1:11" s="120" customFormat="1" ht="12.75">
      <c r="A1238" s="137" t="s">
        <v>2021</v>
      </c>
      <c r="B1238" s="138">
        <v>1070025</v>
      </c>
      <c r="C1238" s="138" t="s">
        <v>2022</v>
      </c>
      <c r="D1238" s="139">
        <v>795.8</v>
      </c>
      <c r="E1238" s="231">
        <v>710</v>
      </c>
      <c r="F1238" s="232">
        <v>749392</v>
      </c>
      <c r="G1238" s="141">
        <f t="shared" si="87"/>
        <v>681265.4545454545</v>
      </c>
      <c r="H1238" s="140">
        <v>1000</v>
      </c>
      <c r="I1238" s="140">
        <f t="shared" si="84"/>
        <v>795800</v>
      </c>
      <c r="J1238" s="141">
        <f t="shared" si="86"/>
        <v>891296.0000000001</v>
      </c>
      <c r="K1238" s="142">
        <f>J1238/G1238*100</f>
        <v>130.82947242564643</v>
      </c>
    </row>
    <row r="1239" spans="1:11" s="120" customFormat="1" ht="12.75">
      <c r="A1239" s="137" t="s">
        <v>2021</v>
      </c>
      <c r="B1239" s="138">
        <v>1070023</v>
      </c>
      <c r="C1239" s="138" t="s">
        <v>2023</v>
      </c>
      <c r="D1239" s="139">
        <v>1591.7</v>
      </c>
      <c r="E1239" s="231">
        <v>901</v>
      </c>
      <c r="F1239" s="232">
        <v>1977786</v>
      </c>
      <c r="G1239" s="141">
        <f t="shared" si="87"/>
        <v>1797987.2727272725</v>
      </c>
      <c r="H1239" s="140">
        <v>1000</v>
      </c>
      <c r="I1239" s="140">
        <f t="shared" si="84"/>
        <v>1591700</v>
      </c>
      <c r="J1239" s="141">
        <f t="shared" si="86"/>
        <v>1782704.0000000002</v>
      </c>
      <c r="K1239" s="142">
        <f>J1239/G1239*100</f>
        <v>99.14997881469483</v>
      </c>
    </row>
    <row r="1240" spans="1:11" s="120" customFormat="1" ht="12.75">
      <c r="A1240" s="137" t="s">
        <v>2021</v>
      </c>
      <c r="B1240" s="138">
        <v>1070007</v>
      </c>
      <c r="C1240" s="138" t="s">
        <v>2024</v>
      </c>
      <c r="D1240" s="139">
        <v>716.2</v>
      </c>
      <c r="E1240" s="140"/>
      <c r="F1240" s="141"/>
      <c r="G1240" s="141">
        <f t="shared" si="87"/>
        <v>0</v>
      </c>
      <c r="H1240" s="140">
        <v>10</v>
      </c>
      <c r="I1240" s="140">
        <f t="shared" si="84"/>
        <v>7162</v>
      </c>
      <c r="J1240" s="141">
        <f t="shared" si="86"/>
        <v>8021.4400000000005</v>
      </c>
      <c r="K1240" s="142"/>
    </row>
    <row r="1241" spans="1:11" s="120" customFormat="1" ht="12.75">
      <c r="A1241" s="137" t="s">
        <v>2021</v>
      </c>
      <c r="B1241" s="138">
        <v>1070006</v>
      </c>
      <c r="C1241" s="138" t="s">
        <v>2025</v>
      </c>
      <c r="D1241" s="139">
        <v>1432.5</v>
      </c>
      <c r="E1241" s="140"/>
      <c r="F1241" s="141"/>
      <c r="G1241" s="141">
        <f t="shared" si="87"/>
        <v>0</v>
      </c>
      <c r="H1241" s="140">
        <v>10</v>
      </c>
      <c r="I1241" s="140">
        <f t="shared" si="84"/>
        <v>14325</v>
      </c>
      <c r="J1241" s="141">
        <f t="shared" si="86"/>
        <v>16044.000000000002</v>
      </c>
      <c r="K1241" s="142"/>
    </row>
    <row r="1242" spans="1:11" s="120" customFormat="1" ht="12.75">
      <c r="A1242" s="137" t="s">
        <v>2021</v>
      </c>
      <c r="B1242" s="138">
        <v>1070028</v>
      </c>
      <c r="C1242" s="138" t="s">
        <v>2026</v>
      </c>
      <c r="D1242" s="139">
        <v>1705.4</v>
      </c>
      <c r="E1242" s="231">
        <v>521</v>
      </c>
      <c r="F1242" s="232">
        <v>1171902</v>
      </c>
      <c r="G1242" s="141">
        <f t="shared" si="87"/>
        <v>1065365.4545454544</v>
      </c>
      <c r="H1242" s="140">
        <v>800</v>
      </c>
      <c r="I1242" s="140">
        <f t="shared" si="84"/>
        <v>1364320</v>
      </c>
      <c r="J1242" s="141">
        <f t="shared" si="86"/>
        <v>1528038.4000000001</v>
      </c>
      <c r="K1242" s="142">
        <f>J1242/G1242*100</f>
        <v>143.42856655249335</v>
      </c>
    </row>
    <row r="1243" spans="1:11" s="120" customFormat="1" ht="12.75">
      <c r="A1243" s="137" t="s">
        <v>2021</v>
      </c>
      <c r="B1243" s="138">
        <v>1070027</v>
      </c>
      <c r="C1243" s="138" t="s">
        <v>2027</v>
      </c>
      <c r="D1243" s="139">
        <v>852.6</v>
      </c>
      <c r="E1243" s="231">
        <v>501</v>
      </c>
      <c r="F1243" s="232">
        <v>556177</v>
      </c>
      <c r="G1243" s="141">
        <f t="shared" si="87"/>
        <v>505615.45454545453</v>
      </c>
      <c r="H1243" s="140">
        <v>800</v>
      </c>
      <c r="I1243" s="140">
        <f t="shared" si="84"/>
        <v>682080</v>
      </c>
      <c r="J1243" s="141">
        <f t="shared" si="86"/>
        <v>763929.6000000001</v>
      </c>
      <c r="K1243" s="142">
        <f>J1243/G1243*100</f>
        <v>151.08905258577758</v>
      </c>
    </row>
    <row r="1244" spans="1:11" s="120" customFormat="1" ht="12.75">
      <c r="A1244" s="137" t="s">
        <v>2021</v>
      </c>
      <c r="B1244" s="138">
        <v>1070017</v>
      </c>
      <c r="C1244" s="138" t="s">
        <v>2028</v>
      </c>
      <c r="D1244" s="139">
        <v>1705.4</v>
      </c>
      <c r="E1244" s="231">
        <v>189</v>
      </c>
      <c r="F1244" s="232">
        <v>415941</v>
      </c>
      <c r="G1244" s="141">
        <f t="shared" si="87"/>
        <v>378128.18181818177</v>
      </c>
      <c r="H1244" s="140">
        <v>250</v>
      </c>
      <c r="I1244" s="140">
        <f t="shared" si="84"/>
        <v>426350</v>
      </c>
      <c r="J1244" s="141">
        <f t="shared" si="86"/>
        <v>477512.00000000006</v>
      </c>
      <c r="K1244" s="142">
        <f>J1244/G1244*100</f>
        <v>126.28310265157803</v>
      </c>
    </row>
    <row r="1245" spans="1:11" s="120" customFormat="1" ht="12.75">
      <c r="A1245" s="137" t="s">
        <v>2021</v>
      </c>
      <c r="B1245" s="138">
        <v>1070018</v>
      </c>
      <c r="C1245" s="138" t="s">
        <v>2029</v>
      </c>
      <c r="D1245" s="139">
        <v>852.6</v>
      </c>
      <c r="E1245" s="231">
        <v>182</v>
      </c>
      <c r="F1245" s="232">
        <v>205754</v>
      </c>
      <c r="G1245" s="141">
        <f t="shared" si="87"/>
        <v>187049.09090909088</v>
      </c>
      <c r="H1245" s="140">
        <v>250</v>
      </c>
      <c r="I1245" s="140">
        <f t="shared" si="84"/>
        <v>213150</v>
      </c>
      <c r="J1245" s="141">
        <f t="shared" si="86"/>
        <v>238728.00000000003</v>
      </c>
      <c r="K1245" s="142">
        <f>J1245/G1245*100</f>
        <v>127.62852727042977</v>
      </c>
    </row>
    <row r="1246" spans="1:11" s="120" customFormat="1" ht="12.75">
      <c r="A1246" s="137" t="s">
        <v>2021</v>
      </c>
      <c r="B1246" s="138">
        <v>1070087</v>
      </c>
      <c r="C1246" s="138" t="s">
        <v>2030</v>
      </c>
      <c r="D1246" s="139">
        <v>716.2</v>
      </c>
      <c r="E1246" s="140"/>
      <c r="F1246" s="141"/>
      <c r="G1246" s="141">
        <f t="shared" si="87"/>
        <v>0</v>
      </c>
      <c r="H1246" s="140">
        <v>10</v>
      </c>
      <c r="I1246" s="140">
        <f t="shared" si="84"/>
        <v>7162</v>
      </c>
      <c r="J1246" s="141">
        <f t="shared" si="86"/>
        <v>8021.4400000000005</v>
      </c>
      <c r="K1246" s="142"/>
    </row>
    <row r="1247" spans="1:11" s="120" customFormat="1" ht="12.75">
      <c r="A1247" s="137" t="s">
        <v>2021</v>
      </c>
      <c r="B1247" s="138">
        <v>1070088</v>
      </c>
      <c r="C1247" s="138" t="s">
        <v>2031</v>
      </c>
      <c r="D1247" s="139">
        <v>1432.5</v>
      </c>
      <c r="E1247" s="140"/>
      <c r="F1247" s="141"/>
      <c r="G1247" s="141">
        <f t="shared" si="87"/>
        <v>0</v>
      </c>
      <c r="H1247" s="140">
        <v>10</v>
      </c>
      <c r="I1247" s="140">
        <f t="shared" si="84"/>
        <v>14325</v>
      </c>
      <c r="J1247" s="141">
        <f t="shared" si="86"/>
        <v>16044.000000000002</v>
      </c>
      <c r="K1247" s="142"/>
    </row>
    <row r="1248" spans="1:11" s="120" customFormat="1" ht="12.75">
      <c r="A1248" s="137" t="s">
        <v>2021</v>
      </c>
      <c r="B1248" s="138">
        <v>1070015</v>
      </c>
      <c r="C1248" s="138" t="s">
        <v>2032</v>
      </c>
      <c r="D1248" s="139">
        <v>795.8</v>
      </c>
      <c r="E1248" s="231">
        <v>144</v>
      </c>
      <c r="F1248" s="232">
        <v>146192</v>
      </c>
      <c r="G1248" s="141">
        <f t="shared" si="87"/>
        <v>132901.81818181818</v>
      </c>
      <c r="H1248" s="140">
        <v>500</v>
      </c>
      <c r="I1248" s="140">
        <f t="shared" si="84"/>
        <v>397900</v>
      </c>
      <c r="J1248" s="141">
        <f t="shared" si="86"/>
        <v>445648.00000000006</v>
      </c>
      <c r="K1248" s="142">
        <f>J1248/G1248*100</f>
        <v>335.32122140746424</v>
      </c>
    </row>
    <row r="1249" spans="1:11" s="120" customFormat="1" ht="12.75">
      <c r="A1249" s="137" t="s">
        <v>2021</v>
      </c>
      <c r="B1249" s="138">
        <v>1070016</v>
      </c>
      <c r="C1249" s="138" t="s">
        <v>2033</v>
      </c>
      <c r="D1249" s="139">
        <v>1591.7</v>
      </c>
      <c r="E1249" s="231">
        <v>112</v>
      </c>
      <c r="F1249" s="232">
        <v>226513</v>
      </c>
      <c r="G1249" s="141">
        <f t="shared" si="87"/>
        <v>205920.9090909091</v>
      </c>
      <c r="H1249" s="140">
        <v>300</v>
      </c>
      <c r="I1249" s="140">
        <f t="shared" si="84"/>
        <v>477510</v>
      </c>
      <c r="J1249" s="141">
        <f t="shared" si="86"/>
        <v>534811.2000000001</v>
      </c>
      <c r="K1249" s="142">
        <f>J1249/G1249*100</f>
        <v>259.71680212614734</v>
      </c>
    </row>
    <row r="1250" spans="1:11" s="120" customFormat="1" ht="12.75">
      <c r="A1250" s="137" t="s">
        <v>2021</v>
      </c>
      <c r="B1250" s="138">
        <v>1070979</v>
      </c>
      <c r="C1250" s="138" t="s">
        <v>2034</v>
      </c>
      <c r="D1250" s="139">
        <v>716.2</v>
      </c>
      <c r="E1250" s="140"/>
      <c r="F1250" s="141"/>
      <c r="G1250" s="141">
        <f t="shared" si="87"/>
        <v>0</v>
      </c>
      <c r="H1250" s="140">
        <v>10</v>
      </c>
      <c r="I1250" s="140">
        <f t="shared" si="84"/>
        <v>7162</v>
      </c>
      <c r="J1250" s="141">
        <f t="shared" si="86"/>
        <v>8021.4400000000005</v>
      </c>
      <c r="K1250" s="142"/>
    </row>
    <row r="1251" spans="1:11" s="120" customFormat="1" ht="12.75">
      <c r="A1251" s="137" t="s">
        <v>2021</v>
      </c>
      <c r="B1251" s="138">
        <v>1070975</v>
      </c>
      <c r="C1251" s="138" t="s">
        <v>2035</v>
      </c>
      <c r="D1251" s="139">
        <v>1432.5</v>
      </c>
      <c r="E1251" s="140"/>
      <c r="F1251" s="141"/>
      <c r="G1251" s="141">
        <f t="shared" si="87"/>
        <v>0</v>
      </c>
      <c r="H1251" s="140">
        <v>10</v>
      </c>
      <c r="I1251" s="140">
        <f t="shared" si="84"/>
        <v>14325</v>
      </c>
      <c r="J1251" s="141">
        <f t="shared" si="86"/>
        <v>16044.000000000002</v>
      </c>
      <c r="K1251" s="142"/>
    </row>
    <row r="1252" spans="1:11" s="120" customFormat="1" ht="12.75">
      <c r="A1252" s="137" t="s">
        <v>2021</v>
      </c>
      <c r="B1252" s="138">
        <v>1070976</v>
      </c>
      <c r="C1252" s="138" t="s">
        <v>2036</v>
      </c>
      <c r="D1252" s="139">
        <v>2328.5</v>
      </c>
      <c r="E1252" s="140"/>
      <c r="F1252" s="141"/>
      <c r="G1252" s="141">
        <f t="shared" si="87"/>
        <v>0</v>
      </c>
      <c r="H1252" s="140">
        <v>20</v>
      </c>
      <c r="I1252" s="140">
        <f t="shared" si="84"/>
        <v>46570</v>
      </c>
      <c r="J1252" s="141">
        <f t="shared" si="86"/>
        <v>52158.4</v>
      </c>
      <c r="K1252" s="142"/>
    </row>
    <row r="1253" spans="1:11" s="120" customFormat="1" ht="12.75">
      <c r="A1253" s="137" t="s">
        <v>2021</v>
      </c>
      <c r="B1253" s="138">
        <v>1070977</v>
      </c>
      <c r="C1253" s="138" t="s">
        <v>2037</v>
      </c>
      <c r="D1253" s="139">
        <v>3183.3</v>
      </c>
      <c r="E1253" s="140"/>
      <c r="F1253" s="141"/>
      <c r="G1253" s="141">
        <f t="shared" si="87"/>
        <v>0</v>
      </c>
      <c r="H1253" s="140">
        <v>20</v>
      </c>
      <c r="I1253" s="140">
        <f t="shared" si="84"/>
        <v>63666</v>
      </c>
      <c r="J1253" s="141">
        <f t="shared" si="86"/>
        <v>71305.92000000001</v>
      </c>
      <c r="K1253" s="142"/>
    </row>
    <row r="1254" spans="1:11" s="120" customFormat="1" ht="12.75">
      <c r="A1254" s="137" t="s">
        <v>2021</v>
      </c>
      <c r="B1254" s="138">
        <v>1070093</v>
      </c>
      <c r="C1254" s="138" t="s">
        <v>2038</v>
      </c>
      <c r="D1254" s="139">
        <v>852.6</v>
      </c>
      <c r="E1254" s="140"/>
      <c r="F1254" s="141"/>
      <c r="G1254" s="141">
        <f t="shared" si="87"/>
        <v>0</v>
      </c>
      <c r="H1254" s="140">
        <v>20</v>
      </c>
      <c r="I1254" s="140">
        <f t="shared" si="84"/>
        <v>17052</v>
      </c>
      <c r="J1254" s="141">
        <f t="shared" si="86"/>
        <v>19098.24</v>
      </c>
      <c r="K1254" s="142"/>
    </row>
    <row r="1255" spans="1:11" s="120" customFormat="1" ht="12.75">
      <c r="A1255" s="137" t="s">
        <v>2021</v>
      </c>
      <c r="B1255" s="138">
        <v>1070092</v>
      </c>
      <c r="C1255" s="138" t="s">
        <v>2039</v>
      </c>
      <c r="D1255" s="139">
        <v>1705.4</v>
      </c>
      <c r="E1255" s="140"/>
      <c r="F1255" s="141"/>
      <c r="G1255" s="141">
        <f t="shared" si="87"/>
        <v>0</v>
      </c>
      <c r="H1255" s="140">
        <v>20</v>
      </c>
      <c r="I1255" s="140">
        <f t="shared" si="84"/>
        <v>34108</v>
      </c>
      <c r="J1255" s="141">
        <f t="shared" si="86"/>
        <v>38200.96000000001</v>
      </c>
      <c r="K1255" s="142"/>
    </row>
    <row r="1256" spans="1:11" s="120" customFormat="1" ht="12.75">
      <c r="A1256" s="137"/>
      <c r="B1256" s="138"/>
      <c r="C1256" s="138"/>
      <c r="D1256" s="139"/>
      <c r="E1256" s="140"/>
      <c r="F1256" s="140"/>
      <c r="G1256" s="141">
        <f t="shared" si="87"/>
        <v>0</v>
      </c>
      <c r="H1256" s="140"/>
      <c r="I1256" s="140">
        <f t="shared" si="84"/>
        <v>0</v>
      </c>
      <c r="J1256" s="141">
        <f t="shared" si="86"/>
        <v>0</v>
      </c>
      <c r="K1256" s="142"/>
    </row>
    <row r="1257" spans="1:12" s="146" customFormat="1" ht="15">
      <c r="A1257" s="137" t="s">
        <v>2040</v>
      </c>
      <c r="B1257" s="138">
        <v>1070944</v>
      </c>
      <c r="C1257" s="138" t="s">
        <v>2041</v>
      </c>
      <c r="D1257" s="139">
        <v>2392.1</v>
      </c>
      <c r="E1257" s="231">
        <v>10</v>
      </c>
      <c r="F1257" s="232">
        <v>28413</v>
      </c>
      <c r="G1257" s="141">
        <f t="shared" si="87"/>
        <v>25829.999999999996</v>
      </c>
      <c r="H1257" s="140">
        <v>25</v>
      </c>
      <c r="I1257" s="140">
        <f t="shared" si="84"/>
        <v>59802.5</v>
      </c>
      <c r="J1257" s="141">
        <f t="shared" si="86"/>
        <v>66978.8</v>
      </c>
      <c r="K1257" s="142">
        <f>J1257/G1257*100</f>
        <v>259.30623306233065</v>
      </c>
      <c r="L1257" s="120"/>
    </row>
    <row r="1258" spans="1:11" s="120" customFormat="1" ht="12.75">
      <c r="A1258" s="137" t="s">
        <v>2040</v>
      </c>
      <c r="B1258" s="138">
        <v>1070938</v>
      </c>
      <c r="C1258" s="138" t="s">
        <v>2042</v>
      </c>
      <c r="D1258" s="139"/>
      <c r="E1258" s="231">
        <v>6</v>
      </c>
      <c r="F1258" s="232">
        <v>55439</v>
      </c>
      <c r="G1258" s="141">
        <f t="shared" si="87"/>
        <v>50399.090909090904</v>
      </c>
      <c r="H1258" s="140"/>
      <c r="I1258" s="140">
        <f t="shared" si="84"/>
        <v>0</v>
      </c>
      <c r="J1258" s="141">
        <f t="shared" si="86"/>
        <v>0</v>
      </c>
      <c r="K1258" s="142">
        <f>J1258/G1258*100</f>
        <v>0</v>
      </c>
    </row>
    <row r="1259" spans="1:12" s="152" customFormat="1" ht="15">
      <c r="A1259" s="137" t="s">
        <v>2040</v>
      </c>
      <c r="B1259" s="138">
        <v>1070937</v>
      </c>
      <c r="C1259" s="138" t="s">
        <v>2043</v>
      </c>
      <c r="D1259" s="139"/>
      <c r="E1259" s="140"/>
      <c r="F1259" s="141"/>
      <c r="G1259" s="141">
        <f t="shared" si="87"/>
        <v>0</v>
      </c>
      <c r="H1259" s="140"/>
      <c r="I1259" s="140">
        <f t="shared" si="84"/>
        <v>0</v>
      </c>
      <c r="J1259" s="141">
        <f t="shared" si="86"/>
        <v>0</v>
      </c>
      <c r="K1259" s="142"/>
      <c r="L1259" s="120"/>
    </row>
    <row r="1260" spans="1:11" s="120" customFormat="1" ht="12.75">
      <c r="A1260" s="137" t="s">
        <v>2040</v>
      </c>
      <c r="B1260" s="138">
        <v>1070939</v>
      </c>
      <c r="C1260" s="138" t="s">
        <v>2044</v>
      </c>
      <c r="D1260" s="139">
        <v>14604.2</v>
      </c>
      <c r="E1260" s="231">
        <v>1</v>
      </c>
      <c r="F1260" s="232">
        <v>17992</v>
      </c>
      <c r="G1260" s="141">
        <f t="shared" si="87"/>
        <v>16356.363636363634</v>
      </c>
      <c r="H1260" s="140">
        <v>10</v>
      </c>
      <c r="I1260" s="140">
        <f t="shared" si="84"/>
        <v>146042</v>
      </c>
      <c r="J1260" s="141">
        <f t="shared" si="86"/>
        <v>163567.04</v>
      </c>
      <c r="K1260" s="142">
        <f>J1260/G1260*100</f>
        <v>1000.020809248555</v>
      </c>
    </row>
    <row r="1261" spans="1:11" s="120" customFormat="1" ht="12.75">
      <c r="A1261" s="137" t="s">
        <v>2040</v>
      </c>
      <c r="B1261" s="138">
        <v>1070945</v>
      </c>
      <c r="C1261" s="138" t="s">
        <v>2045</v>
      </c>
      <c r="D1261" s="139">
        <v>679.8</v>
      </c>
      <c r="E1261" s="140"/>
      <c r="F1261" s="140"/>
      <c r="G1261" s="141">
        <f t="shared" si="87"/>
        <v>0</v>
      </c>
      <c r="H1261" s="140">
        <v>10</v>
      </c>
      <c r="I1261" s="140">
        <f t="shared" si="84"/>
        <v>6798</v>
      </c>
      <c r="J1261" s="141">
        <f t="shared" si="86"/>
        <v>7613.760000000001</v>
      </c>
      <c r="K1261" s="142"/>
    </row>
    <row r="1262" spans="1:11" s="120" customFormat="1" ht="12.75">
      <c r="A1262" s="137" t="s">
        <v>2040</v>
      </c>
      <c r="B1262" s="138">
        <v>1070946</v>
      </c>
      <c r="C1262" s="138" t="s">
        <v>2046</v>
      </c>
      <c r="D1262" s="139">
        <v>1523.3</v>
      </c>
      <c r="E1262" s="140"/>
      <c r="F1262" s="140"/>
      <c r="G1262" s="141">
        <f t="shared" si="87"/>
        <v>0</v>
      </c>
      <c r="H1262" s="140">
        <v>10</v>
      </c>
      <c r="I1262" s="140">
        <f t="shared" si="84"/>
        <v>15233</v>
      </c>
      <c r="J1262" s="141">
        <f t="shared" si="86"/>
        <v>17060.960000000003</v>
      </c>
      <c r="K1262" s="142"/>
    </row>
    <row r="1263" spans="1:11" s="120" customFormat="1" ht="12.75">
      <c r="A1263" s="137" t="s">
        <v>2040</v>
      </c>
      <c r="B1263" s="138">
        <v>1070947</v>
      </c>
      <c r="C1263" s="138" t="s">
        <v>2047</v>
      </c>
      <c r="D1263" s="139">
        <v>2195.2</v>
      </c>
      <c r="E1263" s="140"/>
      <c r="F1263" s="140"/>
      <c r="G1263" s="141">
        <f t="shared" si="87"/>
        <v>0</v>
      </c>
      <c r="H1263" s="140">
        <v>5</v>
      </c>
      <c r="I1263" s="140">
        <f t="shared" si="84"/>
        <v>10976</v>
      </c>
      <c r="J1263" s="141">
        <f t="shared" si="86"/>
        <v>12293.12</v>
      </c>
      <c r="K1263" s="142"/>
    </row>
    <row r="1264" spans="1:11" s="120" customFormat="1" ht="12.75">
      <c r="A1264" s="137" t="s">
        <v>2040</v>
      </c>
      <c r="B1264" s="138">
        <v>1070948</v>
      </c>
      <c r="C1264" s="138" t="s">
        <v>2048</v>
      </c>
      <c r="D1264" s="139">
        <v>1899.3</v>
      </c>
      <c r="E1264" s="140"/>
      <c r="F1264" s="140"/>
      <c r="G1264" s="141">
        <f t="shared" si="87"/>
        <v>0</v>
      </c>
      <c r="H1264" s="140">
        <v>5</v>
      </c>
      <c r="I1264" s="140">
        <f t="shared" si="84"/>
        <v>9496.5</v>
      </c>
      <c r="J1264" s="141">
        <f t="shared" si="86"/>
        <v>10636.080000000002</v>
      </c>
      <c r="K1264" s="142"/>
    </row>
    <row r="1265" spans="1:11" s="120" customFormat="1" ht="12.75">
      <c r="A1265" s="137" t="s">
        <v>2040</v>
      </c>
      <c r="B1265" s="138">
        <v>1070949</v>
      </c>
      <c r="C1265" s="138" t="s">
        <v>2049</v>
      </c>
      <c r="D1265" s="139">
        <v>2225.6</v>
      </c>
      <c r="E1265" s="140"/>
      <c r="F1265" s="140"/>
      <c r="G1265" s="141">
        <f t="shared" si="87"/>
        <v>0</v>
      </c>
      <c r="H1265" s="140">
        <v>5</v>
      </c>
      <c r="I1265" s="140">
        <f t="shared" si="84"/>
        <v>11128</v>
      </c>
      <c r="J1265" s="141">
        <f t="shared" si="86"/>
        <v>12463.36</v>
      </c>
      <c r="K1265" s="142"/>
    </row>
    <row r="1266" spans="1:11" s="120" customFormat="1" ht="12.75">
      <c r="A1266" s="137" t="s">
        <v>2040</v>
      </c>
      <c r="B1266" s="138">
        <v>1070859</v>
      </c>
      <c r="C1266" s="138" t="s">
        <v>2050</v>
      </c>
      <c r="D1266" s="139">
        <v>679.8</v>
      </c>
      <c r="E1266" s="140"/>
      <c r="F1266" s="140"/>
      <c r="G1266" s="141">
        <f t="shared" si="87"/>
        <v>0</v>
      </c>
      <c r="H1266" s="140">
        <v>5</v>
      </c>
      <c r="I1266" s="140">
        <f t="shared" si="84"/>
        <v>3399</v>
      </c>
      <c r="J1266" s="141">
        <f t="shared" si="86"/>
        <v>3806.8800000000006</v>
      </c>
      <c r="K1266" s="142"/>
    </row>
    <row r="1267" spans="1:11" s="120" customFormat="1" ht="12.75">
      <c r="A1267" s="137" t="s">
        <v>2040</v>
      </c>
      <c r="B1267" s="138">
        <v>1070858</v>
      </c>
      <c r="C1267" s="138" t="s">
        <v>2051</v>
      </c>
      <c r="D1267" s="139">
        <v>1523.3</v>
      </c>
      <c r="E1267" s="140"/>
      <c r="F1267" s="140"/>
      <c r="G1267" s="141">
        <f t="shared" si="87"/>
        <v>0</v>
      </c>
      <c r="H1267" s="140">
        <v>5</v>
      </c>
      <c r="I1267" s="140">
        <f t="shared" si="84"/>
        <v>7616.5</v>
      </c>
      <c r="J1267" s="141">
        <f t="shared" si="86"/>
        <v>8530.480000000001</v>
      </c>
      <c r="K1267" s="142"/>
    </row>
    <row r="1268" spans="1:11" s="120" customFormat="1" ht="12.75">
      <c r="A1268" s="137" t="s">
        <v>2040</v>
      </c>
      <c r="B1268" s="138">
        <v>1070857</v>
      </c>
      <c r="C1268" s="138" t="s">
        <v>2052</v>
      </c>
      <c r="D1268" s="139">
        <v>1899.3</v>
      </c>
      <c r="E1268" s="140"/>
      <c r="F1268" s="140"/>
      <c r="G1268" s="141">
        <f t="shared" si="87"/>
        <v>0</v>
      </c>
      <c r="H1268" s="140">
        <v>5</v>
      </c>
      <c r="I1268" s="140">
        <f t="shared" si="84"/>
        <v>9496.5</v>
      </c>
      <c r="J1268" s="141">
        <f t="shared" si="86"/>
        <v>10636.080000000002</v>
      </c>
      <c r="K1268" s="142"/>
    </row>
    <row r="1269" spans="1:11" s="120" customFormat="1" ht="12.75">
      <c r="A1269" s="137" t="s">
        <v>2040</v>
      </c>
      <c r="B1269" s="138">
        <v>1070906</v>
      </c>
      <c r="C1269" s="138" t="s">
        <v>2053</v>
      </c>
      <c r="D1269" s="139">
        <v>679.8</v>
      </c>
      <c r="E1269" s="140"/>
      <c r="F1269" s="140"/>
      <c r="G1269" s="141">
        <f t="shared" si="87"/>
        <v>0</v>
      </c>
      <c r="H1269" s="140">
        <v>5</v>
      </c>
      <c r="I1269" s="140">
        <f t="shared" si="84"/>
        <v>3399</v>
      </c>
      <c r="J1269" s="141">
        <f t="shared" si="86"/>
        <v>3806.8800000000006</v>
      </c>
      <c r="K1269" s="142"/>
    </row>
    <row r="1270" spans="1:11" s="120" customFormat="1" ht="12.75">
      <c r="A1270" s="137" t="s">
        <v>2040</v>
      </c>
      <c r="B1270" s="138">
        <v>1070907</v>
      </c>
      <c r="C1270" s="138" t="s">
        <v>2054</v>
      </c>
      <c r="D1270" s="139">
        <v>1523.3</v>
      </c>
      <c r="E1270" s="140"/>
      <c r="F1270" s="140"/>
      <c r="G1270" s="141">
        <f t="shared" si="87"/>
        <v>0</v>
      </c>
      <c r="H1270" s="140">
        <v>5</v>
      </c>
      <c r="I1270" s="140">
        <f t="shared" si="84"/>
        <v>7616.5</v>
      </c>
      <c r="J1270" s="141">
        <f t="shared" si="86"/>
        <v>8530.480000000001</v>
      </c>
      <c r="K1270" s="142"/>
    </row>
    <row r="1271" spans="1:11" s="120" customFormat="1" ht="12.75">
      <c r="A1271" s="137" t="s">
        <v>2040</v>
      </c>
      <c r="B1271" s="138">
        <v>1070908</v>
      </c>
      <c r="C1271" s="138" t="s">
        <v>2055</v>
      </c>
      <c r="D1271" s="139">
        <v>2195.2</v>
      </c>
      <c r="E1271" s="140"/>
      <c r="F1271" s="140"/>
      <c r="G1271" s="141">
        <f t="shared" si="87"/>
        <v>0</v>
      </c>
      <c r="H1271" s="140">
        <v>5</v>
      </c>
      <c r="I1271" s="140">
        <f t="shared" si="84"/>
        <v>10976</v>
      </c>
      <c r="J1271" s="141">
        <f t="shared" si="86"/>
        <v>12293.12</v>
      </c>
      <c r="K1271" s="142"/>
    </row>
    <row r="1272" spans="1:11" s="120" customFormat="1" ht="12.75">
      <c r="A1272" s="137" t="s">
        <v>2040</v>
      </c>
      <c r="B1272" s="138">
        <v>1070909</v>
      </c>
      <c r="C1272" s="138" t="s">
        <v>2056</v>
      </c>
      <c r="D1272" s="139">
        <v>1899.3</v>
      </c>
      <c r="E1272" s="140"/>
      <c r="F1272" s="140"/>
      <c r="G1272" s="141">
        <f t="shared" si="87"/>
        <v>0</v>
      </c>
      <c r="H1272" s="140">
        <v>5</v>
      </c>
      <c r="I1272" s="140">
        <f t="shared" si="84"/>
        <v>9496.5</v>
      </c>
      <c r="J1272" s="141">
        <f t="shared" si="86"/>
        <v>10636.080000000002</v>
      </c>
      <c r="K1272" s="142"/>
    </row>
    <row r="1273" spans="1:11" s="120" customFormat="1" ht="12.75">
      <c r="A1273" s="137" t="s">
        <v>2040</v>
      </c>
      <c r="B1273" s="138">
        <v>1070910</v>
      </c>
      <c r="C1273" s="138" t="s">
        <v>2057</v>
      </c>
      <c r="D1273" s="139">
        <v>2225.6</v>
      </c>
      <c r="E1273" s="140"/>
      <c r="F1273" s="140"/>
      <c r="G1273" s="141">
        <f t="shared" si="87"/>
        <v>0</v>
      </c>
      <c r="H1273" s="140">
        <v>5</v>
      </c>
      <c r="I1273" s="140">
        <f t="shared" si="84"/>
        <v>11128</v>
      </c>
      <c r="J1273" s="141">
        <f t="shared" si="86"/>
        <v>12463.36</v>
      </c>
      <c r="K1273" s="142"/>
    </row>
    <row r="1274" spans="1:11" s="120" customFormat="1" ht="12.75">
      <c r="A1274" s="137"/>
      <c r="B1274" s="138"/>
      <c r="C1274" s="138"/>
      <c r="D1274" s="139"/>
      <c r="E1274" s="140"/>
      <c r="F1274" s="140"/>
      <c r="G1274" s="141">
        <f t="shared" si="87"/>
        <v>0</v>
      </c>
      <c r="H1274" s="140"/>
      <c r="I1274" s="140">
        <f t="shared" si="84"/>
        <v>0</v>
      </c>
      <c r="J1274" s="141">
        <f t="shared" si="86"/>
        <v>0</v>
      </c>
      <c r="K1274" s="142"/>
    </row>
    <row r="1275" spans="1:11" s="120" customFormat="1" ht="12.75">
      <c r="A1275" s="137" t="s">
        <v>2058</v>
      </c>
      <c r="B1275" s="138">
        <v>1070034</v>
      </c>
      <c r="C1275" s="138" t="s">
        <v>2059</v>
      </c>
      <c r="D1275" s="139">
        <v>143.3</v>
      </c>
      <c r="E1275" s="231">
        <v>471</v>
      </c>
      <c r="F1275" s="232">
        <v>162635</v>
      </c>
      <c r="G1275" s="141">
        <f t="shared" si="87"/>
        <v>147850</v>
      </c>
      <c r="H1275" s="140">
        <v>550</v>
      </c>
      <c r="I1275" s="140">
        <f t="shared" si="84"/>
        <v>78815</v>
      </c>
      <c r="J1275" s="141">
        <f t="shared" si="86"/>
        <v>88272.8</v>
      </c>
      <c r="K1275" s="142">
        <f>J1275/G1275*100</f>
        <v>59.70429489347312</v>
      </c>
    </row>
    <row r="1276" spans="1:11" s="120" customFormat="1" ht="12.75">
      <c r="A1276" s="137" t="s">
        <v>2058</v>
      </c>
      <c r="B1276" s="138">
        <v>1070035</v>
      </c>
      <c r="C1276" s="138" t="s">
        <v>2060</v>
      </c>
      <c r="D1276" s="139">
        <v>257.9</v>
      </c>
      <c r="E1276" s="231">
        <v>535</v>
      </c>
      <c r="F1276" s="232">
        <v>336717</v>
      </c>
      <c r="G1276" s="141">
        <f t="shared" si="87"/>
        <v>306106.3636363636</v>
      </c>
      <c r="H1276" s="140">
        <v>550</v>
      </c>
      <c r="I1276" s="140">
        <f t="shared" si="84"/>
        <v>141845</v>
      </c>
      <c r="J1276" s="141">
        <f t="shared" si="86"/>
        <v>158866.40000000002</v>
      </c>
      <c r="K1276" s="142">
        <f>J1276/G1276*100</f>
        <v>51.89908439431334</v>
      </c>
    </row>
    <row r="1277" spans="1:245" s="153" customFormat="1" ht="12.75">
      <c r="A1277" s="137" t="s">
        <v>2058</v>
      </c>
      <c r="B1277" s="138">
        <v>1070036</v>
      </c>
      <c r="C1277" s="138" t="s">
        <v>2061</v>
      </c>
      <c r="D1277" s="139">
        <v>429.8</v>
      </c>
      <c r="E1277" s="231">
        <v>64</v>
      </c>
      <c r="F1277" s="232">
        <v>66406</v>
      </c>
      <c r="G1277" s="141">
        <f t="shared" si="87"/>
        <v>60369.090909090904</v>
      </c>
      <c r="H1277" s="140">
        <v>40</v>
      </c>
      <c r="I1277" s="140">
        <f t="shared" si="84"/>
        <v>17192</v>
      </c>
      <c r="J1277" s="141">
        <f t="shared" si="86"/>
        <v>19255.04</v>
      </c>
      <c r="K1277" s="142">
        <f>J1277/G1277*100</f>
        <v>31.89552751257417</v>
      </c>
      <c r="L1277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20"/>
      <c r="AV1277" s="120"/>
      <c r="AW1277" s="120"/>
      <c r="AX1277" s="120"/>
      <c r="AY1277" s="120"/>
      <c r="AZ1277" s="120"/>
      <c r="BA1277" s="120"/>
      <c r="BB1277" s="120"/>
      <c r="BC1277" s="120"/>
      <c r="BD1277" s="120"/>
      <c r="BE1277" s="120"/>
      <c r="BF1277" s="120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20"/>
      <c r="BS1277" s="120"/>
      <c r="BT1277" s="120"/>
      <c r="BU1277" s="120"/>
      <c r="BV1277" s="120"/>
      <c r="BW1277" s="120"/>
      <c r="BX1277" s="120"/>
      <c r="BY1277" s="120"/>
      <c r="BZ1277" s="120"/>
      <c r="CA1277" s="120"/>
      <c r="CB1277" s="120"/>
      <c r="CC1277" s="120"/>
      <c r="CD1277" s="120"/>
      <c r="CE1277" s="120"/>
      <c r="CF1277" s="120"/>
      <c r="CG1277" s="120"/>
      <c r="CH1277" s="120"/>
      <c r="CI1277" s="120"/>
      <c r="CJ1277" s="120"/>
      <c r="CK1277" s="120"/>
      <c r="CL1277" s="120"/>
      <c r="CM1277" s="120"/>
      <c r="CN1277" s="120"/>
      <c r="CO1277" s="120"/>
      <c r="CP1277" s="120"/>
      <c r="CQ1277" s="120"/>
      <c r="CR1277" s="120"/>
      <c r="CS1277" s="120"/>
      <c r="CT1277" s="120"/>
      <c r="CU1277" s="120"/>
      <c r="CV1277" s="120"/>
      <c r="CW1277" s="120"/>
      <c r="CX1277" s="120"/>
      <c r="CY1277" s="120"/>
      <c r="CZ1277" s="120"/>
      <c r="DA1277" s="120"/>
      <c r="DB1277" s="120"/>
      <c r="DC1277" s="120"/>
      <c r="DD1277" s="120"/>
      <c r="DE1277" s="120"/>
      <c r="DF1277" s="120"/>
      <c r="DG1277" s="120"/>
      <c r="DH1277" s="120"/>
      <c r="DI1277" s="120"/>
      <c r="DJ1277" s="120"/>
      <c r="DK1277" s="120"/>
      <c r="DL1277" s="120"/>
      <c r="DM1277" s="120"/>
      <c r="DN1277" s="120"/>
      <c r="DO1277" s="120"/>
      <c r="DP1277" s="120"/>
      <c r="DQ1277" s="120"/>
      <c r="DR1277" s="120"/>
      <c r="DS1277" s="120"/>
      <c r="DT1277" s="120"/>
      <c r="DU1277" s="120"/>
      <c r="DV1277" s="120"/>
      <c r="DW1277" s="120"/>
      <c r="DX1277" s="120"/>
      <c r="DY1277" s="120"/>
      <c r="DZ1277" s="120"/>
      <c r="EA1277" s="120"/>
      <c r="EB1277" s="120"/>
      <c r="EC1277" s="120"/>
      <c r="ED1277" s="120"/>
      <c r="EE1277" s="120"/>
      <c r="EF1277" s="120"/>
      <c r="EG1277" s="120"/>
      <c r="EH1277" s="120"/>
      <c r="EI1277" s="120"/>
      <c r="EJ1277" s="120"/>
      <c r="EK1277" s="120"/>
      <c r="EL1277" s="120"/>
      <c r="EM1277" s="120"/>
      <c r="EN1277" s="120"/>
      <c r="EO1277" s="120"/>
      <c r="EP1277" s="120"/>
      <c r="EQ1277" s="120"/>
      <c r="ER1277" s="120"/>
      <c r="ES1277" s="120"/>
      <c r="ET1277" s="120"/>
      <c r="EU1277" s="120"/>
      <c r="EV1277" s="120"/>
      <c r="EW1277" s="120"/>
      <c r="EX1277" s="120"/>
      <c r="EY1277" s="120"/>
      <c r="EZ1277" s="120"/>
      <c r="FA1277" s="120"/>
      <c r="FB1277" s="120"/>
      <c r="FC1277" s="120"/>
      <c r="FD1277" s="120"/>
      <c r="FE1277" s="120"/>
      <c r="FF1277" s="120"/>
      <c r="FG1277" s="120"/>
      <c r="FH1277" s="120"/>
      <c r="FI1277" s="120"/>
      <c r="FJ1277" s="120"/>
      <c r="FK1277" s="120"/>
      <c r="FL1277" s="120"/>
      <c r="FM1277" s="120"/>
      <c r="FN1277" s="120"/>
      <c r="FO1277" s="120"/>
      <c r="FP1277" s="120"/>
      <c r="FQ1277" s="120"/>
      <c r="FR1277" s="120"/>
      <c r="FS1277" s="120"/>
      <c r="FT1277" s="120"/>
      <c r="FU1277" s="120"/>
      <c r="FV1277" s="120"/>
      <c r="FW1277" s="120"/>
      <c r="FX1277" s="120"/>
      <c r="FY1277" s="120"/>
      <c r="FZ1277" s="120"/>
      <c r="GA1277" s="120"/>
      <c r="GB1277" s="120"/>
      <c r="GC1277" s="120"/>
      <c r="GD1277" s="120"/>
      <c r="GE1277" s="120"/>
      <c r="GF1277" s="120"/>
      <c r="GG1277" s="120"/>
      <c r="GH1277" s="120"/>
      <c r="GI1277" s="120"/>
      <c r="GJ1277" s="120"/>
      <c r="GK1277" s="120"/>
      <c r="GL1277" s="120"/>
      <c r="GM1277" s="120"/>
      <c r="GN1277" s="120"/>
      <c r="GO1277" s="120"/>
      <c r="GP1277" s="120"/>
      <c r="GQ1277" s="120"/>
      <c r="GR1277" s="120"/>
      <c r="GS1277" s="120"/>
      <c r="GT1277" s="120"/>
      <c r="GU1277" s="120"/>
      <c r="GV1277" s="120"/>
      <c r="GW1277" s="120"/>
      <c r="GX1277" s="120"/>
      <c r="GY1277" s="120"/>
      <c r="GZ1277" s="120"/>
      <c r="HA1277" s="120"/>
      <c r="HB1277" s="120"/>
      <c r="HC1277" s="120"/>
      <c r="HD1277" s="120"/>
      <c r="HE1277" s="120"/>
      <c r="HF1277" s="120"/>
      <c r="HG1277" s="120"/>
      <c r="HH1277" s="120"/>
      <c r="HI1277" s="120"/>
      <c r="HJ1277" s="120"/>
      <c r="HK1277" s="120"/>
      <c r="HL1277" s="120"/>
      <c r="HM1277" s="120"/>
      <c r="HN1277" s="120"/>
      <c r="HO1277" s="120"/>
      <c r="HP1277" s="120"/>
      <c r="HQ1277" s="120"/>
      <c r="HR1277" s="120"/>
      <c r="HS1277" s="120"/>
      <c r="HT1277" s="120"/>
      <c r="HU1277" s="120"/>
      <c r="HV1277" s="120"/>
      <c r="HW1277" s="120"/>
      <c r="HX1277" s="120"/>
      <c r="HY1277" s="120"/>
      <c r="HZ1277" s="120"/>
      <c r="IA1277" s="120"/>
      <c r="IB1277" s="120"/>
      <c r="IC1277" s="120"/>
      <c r="ID1277" s="120"/>
      <c r="IE1277" s="120"/>
      <c r="IF1277" s="120"/>
      <c r="IG1277" s="120"/>
      <c r="IH1277" s="120"/>
      <c r="II1277" s="120"/>
      <c r="IJ1277" s="120"/>
      <c r="IK1277" s="120"/>
    </row>
    <row r="1278" spans="1:11" ht="12.75">
      <c r="A1278" s="137" t="s">
        <v>2058</v>
      </c>
      <c r="B1278" s="138">
        <v>2070924</v>
      </c>
      <c r="C1278" s="138" t="s">
        <v>2062</v>
      </c>
      <c r="D1278" s="139">
        <v>2627.5</v>
      </c>
      <c r="E1278" s="231">
        <v>177</v>
      </c>
      <c r="F1278" s="232">
        <v>581643</v>
      </c>
      <c r="G1278" s="141">
        <f t="shared" si="87"/>
        <v>528766.3636363636</v>
      </c>
      <c r="H1278" s="140">
        <v>180</v>
      </c>
      <c r="I1278" s="140">
        <f t="shared" si="84"/>
        <v>472950</v>
      </c>
      <c r="J1278" s="141">
        <f t="shared" si="86"/>
        <v>529704</v>
      </c>
      <c r="K1278" s="142">
        <f>J1278/G1278*100</f>
        <v>100.17732526652946</v>
      </c>
    </row>
    <row r="1279" spans="1:11" ht="12.75">
      <c r="A1279" s="137" t="s">
        <v>2058</v>
      </c>
      <c r="B1279" s="138">
        <v>2070936</v>
      </c>
      <c r="C1279" s="138" t="s">
        <v>2063</v>
      </c>
      <c r="D1279" s="139">
        <v>1235.8</v>
      </c>
      <c r="E1279" s="231">
        <v>195</v>
      </c>
      <c r="F1279" s="232">
        <v>296889</v>
      </c>
      <c r="G1279" s="141">
        <f t="shared" si="87"/>
        <v>269899.0909090909</v>
      </c>
      <c r="H1279" s="140">
        <v>230</v>
      </c>
      <c r="I1279" s="140">
        <f t="shared" si="84"/>
        <v>284234</v>
      </c>
      <c r="J1279" s="141">
        <f t="shared" si="86"/>
        <v>318342.08</v>
      </c>
      <c r="K1279" s="142">
        <f>J1279/G1279*100</f>
        <v>117.94855585757642</v>
      </c>
    </row>
    <row r="1280" spans="1:11" ht="12.75">
      <c r="A1280" s="137" t="s">
        <v>2058</v>
      </c>
      <c r="B1280" s="138">
        <v>1070620</v>
      </c>
      <c r="C1280" s="138" t="s">
        <v>2064</v>
      </c>
      <c r="D1280" s="139">
        <v>143.3</v>
      </c>
      <c r="E1280" s="140"/>
      <c r="F1280" s="141"/>
      <c r="G1280" s="141">
        <f t="shared" si="87"/>
        <v>0</v>
      </c>
      <c r="H1280" s="140">
        <v>20</v>
      </c>
      <c r="I1280" s="140">
        <f t="shared" si="84"/>
        <v>2866</v>
      </c>
      <c r="J1280" s="141">
        <f t="shared" si="86"/>
        <v>3209.9200000000005</v>
      </c>
      <c r="K1280" s="142"/>
    </row>
    <row r="1281" spans="1:12" s="154" customFormat="1" ht="15">
      <c r="A1281" s="137" t="s">
        <v>2058</v>
      </c>
      <c r="B1281" s="138">
        <v>1070621</v>
      </c>
      <c r="C1281" s="138" t="s">
        <v>2065</v>
      </c>
      <c r="D1281" s="139">
        <v>257.9</v>
      </c>
      <c r="E1281" s="140"/>
      <c r="F1281" s="141"/>
      <c r="G1281" s="141">
        <f t="shared" si="87"/>
        <v>0</v>
      </c>
      <c r="H1281" s="140">
        <v>20</v>
      </c>
      <c r="I1281" s="140">
        <f t="shared" si="84"/>
        <v>5158</v>
      </c>
      <c r="J1281" s="141">
        <f t="shared" si="86"/>
        <v>5776.960000000001</v>
      </c>
      <c r="K1281" s="142"/>
      <c r="L1281"/>
    </row>
    <row r="1282" spans="1:12" s="154" customFormat="1" ht="15">
      <c r="A1282" s="137" t="s">
        <v>2058</v>
      </c>
      <c r="B1282" s="138">
        <v>1070622</v>
      </c>
      <c r="C1282" s="138" t="s">
        <v>2066</v>
      </c>
      <c r="D1282" s="139">
        <v>429.8</v>
      </c>
      <c r="E1282" s="140"/>
      <c r="F1282" s="141"/>
      <c r="G1282" s="141">
        <f t="shared" si="87"/>
        <v>0</v>
      </c>
      <c r="H1282" s="140">
        <v>10</v>
      </c>
      <c r="I1282" s="140">
        <f t="shared" si="84"/>
        <v>4298</v>
      </c>
      <c r="J1282" s="141">
        <f t="shared" si="86"/>
        <v>4813.76</v>
      </c>
      <c r="K1282" s="142"/>
      <c r="L1282"/>
    </row>
    <row r="1283" spans="1:12" s="120" customFormat="1" ht="12.75">
      <c r="A1283" s="137" t="s">
        <v>2058</v>
      </c>
      <c r="B1283" s="138">
        <v>1070920</v>
      </c>
      <c r="C1283" s="138" t="s">
        <v>2067</v>
      </c>
      <c r="D1283" s="139">
        <v>143.3</v>
      </c>
      <c r="E1283" s="231">
        <v>3222</v>
      </c>
      <c r="F1283" s="232">
        <v>1114232</v>
      </c>
      <c r="G1283" s="141">
        <f t="shared" si="87"/>
        <v>1012938.1818181818</v>
      </c>
      <c r="H1283" s="140">
        <v>3700</v>
      </c>
      <c r="I1283" s="140">
        <f t="shared" si="84"/>
        <v>530210</v>
      </c>
      <c r="J1283" s="141">
        <f t="shared" si="86"/>
        <v>593835.2000000001</v>
      </c>
      <c r="K1283" s="142">
        <f aca="true" t="shared" si="88" ref="K1283:K1292">J1283/G1283*100</f>
        <v>58.625018847062385</v>
      </c>
      <c r="L1283"/>
    </row>
    <row r="1284" spans="1:11" ht="12.75">
      <c r="A1284" s="137" t="s">
        <v>2058</v>
      </c>
      <c r="B1284" s="138">
        <v>1070921</v>
      </c>
      <c r="C1284" s="138" t="s">
        <v>2068</v>
      </c>
      <c r="D1284" s="139">
        <v>257.9</v>
      </c>
      <c r="E1284" s="231">
        <v>4309</v>
      </c>
      <c r="F1284" s="232">
        <v>2714208</v>
      </c>
      <c r="G1284" s="141">
        <f t="shared" si="87"/>
        <v>2467461.818181818</v>
      </c>
      <c r="H1284" s="140">
        <v>4800</v>
      </c>
      <c r="I1284" s="140">
        <f t="shared" si="84"/>
        <v>1237920</v>
      </c>
      <c r="J1284" s="141">
        <f t="shared" si="86"/>
        <v>1386470.4000000001</v>
      </c>
      <c r="K1284" s="142">
        <f t="shared" si="88"/>
        <v>56.19014607576134</v>
      </c>
    </row>
    <row r="1285" spans="1:11" ht="12.75">
      <c r="A1285" s="137" t="s">
        <v>2058</v>
      </c>
      <c r="B1285" s="138">
        <v>1070922</v>
      </c>
      <c r="C1285" s="138" t="s">
        <v>2069</v>
      </c>
      <c r="D1285" s="139">
        <v>429.8</v>
      </c>
      <c r="E1285" s="231">
        <v>172</v>
      </c>
      <c r="F1285" s="232">
        <v>178465</v>
      </c>
      <c r="G1285" s="141">
        <f t="shared" si="87"/>
        <v>162240.9090909091</v>
      </c>
      <c r="H1285" s="140">
        <v>150</v>
      </c>
      <c r="I1285" s="140">
        <f t="shared" si="84"/>
        <v>64470</v>
      </c>
      <c r="J1285" s="141">
        <f t="shared" si="86"/>
        <v>72206.40000000001</v>
      </c>
      <c r="K1285" s="142">
        <f t="shared" si="88"/>
        <v>44.50566777799569</v>
      </c>
    </row>
    <row r="1286" spans="1:12" s="120" customFormat="1" ht="12.75">
      <c r="A1286" s="137" t="s">
        <v>2058</v>
      </c>
      <c r="B1286" s="138">
        <v>1070923</v>
      </c>
      <c r="C1286" s="138" t="s">
        <v>2070</v>
      </c>
      <c r="D1286" s="139">
        <v>636.7</v>
      </c>
      <c r="E1286" s="231">
        <v>156</v>
      </c>
      <c r="F1286" s="232">
        <v>215793</v>
      </c>
      <c r="G1286" s="141">
        <f t="shared" si="87"/>
        <v>196175.45454545453</v>
      </c>
      <c r="H1286" s="140">
        <v>160</v>
      </c>
      <c r="I1286" s="140">
        <f t="shared" si="84"/>
        <v>101872</v>
      </c>
      <c r="J1286" s="141">
        <f t="shared" si="86"/>
        <v>114096.64000000001</v>
      </c>
      <c r="K1286" s="142">
        <f t="shared" si="88"/>
        <v>58.16050752341365</v>
      </c>
      <c r="L1286"/>
    </row>
    <row r="1287" spans="1:11" ht="12.75">
      <c r="A1287" s="137" t="s">
        <v>2058</v>
      </c>
      <c r="B1287" s="138">
        <v>1070935</v>
      </c>
      <c r="C1287" s="138" t="s">
        <v>2071</v>
      </c>
      <c r="D1287" s="139">
        <v>143.3</v>
      </c>
      <c r="E1287" s="231">
        <v>1279</v>
      </c>
      <c r="F1287" s="232">
        <v>421377</v>
      </c>
      <c r="G1287" s="141">
        <f t="shared" si="87"/>
        <v>383069.99999999994</v>
      </c>
      <c r="H1287" s="140">
        <v>1600</v>
      </c>
      <c r="I1287" s="140">
        <f t="shared" si="84"/>
        <v>229280.00000000003</v>
      </c>
      <c r="J1287" s="141">
        <f t="shared" si="86"/>
        <v>256793.60000000006</v>
      </c>
      <c r="K1287" s="142">
        <f t="shared" si="88"/>
        <v>67.03568538387242</v>
      </c>
    </row>
    <row r="1288" spans="1:12" s="120" customFormat="1" ht="12.75">
      <c r="A1288" s="137" t="s">
        <v>2058</v>
      </c>
      <c r="B1288" s="138">
        <v>1070928</v>
      </c>
      <c r="C1288" s="138" t="s">
        <v>2072</v>
      </c>
      <c r="D1288" s="139">
        <v>257.9</v>
      </c>
      <c r="E1288" s="231">
        <v>4742</v>
      </c>
      <c r="F1288" s="232">
        <v>2939855</v>
      </c>
      <c r="G1288" s="141">
        <f t="shared" si="87"/>
        <v>2672595.454545454</v>
      </c>
      <c r="H1288" s="140">
        <v>5000</v>
      </c>
      <c r="I1288" s="140">
        <f t="shared" si="84"/>
        <v>1289500</v>
      </c>
      <c r="J1288" s="141">
        <f t="shared" si="86"/>
        <v>1444240.0000000002</v>
      </c>
      <c r="K1288" s="142">
        <f t="shared" si="88"/>
        <v>54.03885565784709</v>
      </c>
      <c r="L1288"/>
    </row>
    <row r="1289" spans="1:11" ht="12.75">
      <c r="A1289" s="137" t="s">
        <v>2058</v>
      </c>
      <c r="B1289" s="138">
        <v>1070929</v>
      </c>
      <c r="C1289" s="138" t="s">
        <v>2073</v>
      </c>
      <c r="D1289" s="139">
        <v>429.8</v>
      </c>
      <c r="E1289" s="231">
        <v>2023</v>
      </c>
      <c r="F1289" s="232">
        <v>2092662</v>
      </c>
      <c r="G1289" s="141">
        <f t="shared" si="87"/>
        <v>1902419.9999999998</v>
      </c>
      <c r="H1289" s="140">
        <v>2200</v>
      </c>
      <c r="I1289" s="140">
        <f t="shared" si="84"/>
        <v>945560</v>
      </c>
      <c r="J1289" s="141">
        <f t="shared" si="86"/>
        <v>1059027.2000000002</v>
      </c>
      <c r="K1289" s="142">
        <f t="shared" si="88"/>
        <v>55.6673710326847</v>
      </c>
    </row>
    <row r="1290" spans="1:11" ht="12.75">
      <c r="A1290" s="137" t="s">
        <v>2058</v>
      </c>
      <c r="B1290" s="138">
        <v>1070004</v>
      </c>
      <c r="C1290" s="138" t="s">
        <v>2074</v>
      </c>
      <c r="D1290" s="139">
        <v>143.3</v>
      </c>
      <c r="E1290" s="231">
        <v>21</v>
      </c>
      <c r="F1290" s="232">
        <v>7262</v>
      </c>
      <c r="G1290" s="141">
        <f t="shared" si="87"/>
        <v>6601.818181818181</v>
      </c>
      <c r="H1290" s="140">
        <v>20</v>
      </c>
      <c r="I1290" s="140">
        <f t="shared" si="84"/>
        <v>2866</v>
      </c>
      <c r="J1290" s="141">
        <f t="shared" si="86"/>
        <v>3209.9200000000005</v>
      </c>
      <c r="K1290" s="142">
        <f t="shared" si="88"/>
        <v>48.621757091710286</v>
      </c>
    </row>
    <row r="1291" spans="1:11" ht="12.75">
      <c r="A1291" s="137" t="s">
        <v>2058</v>
      </c>
      <c r="B1291" s="138">
        <v>1070001</v>
      </c>
      <c r="C1291" s="138" t="s">
        <v>2075</v>
      </c>
      <c r="D1291" s="139">
        <v>257.9</v>
      </c>
      <c r="E1291" s="231">
        <v>39</v>
      </c>
      <c r="F1291" s="232">
        <v>25246</v>
      </c>
      <c r="G1291" s="141">
        <f t="shared" si="87"/>
        <v>22950.90909090909</v>
      </c>
      <c r="H1291" s="140">
        <v>40</v>
      </c>
      <c r="I1291" s="140">
        <f t="shared" si="84"/>
        <v>10316</v>
      </c>
      <c r="J1291" s="141">
        <f t="shared" si="86"/>
        <v>11553.920000000002</v>
      </c>
      <c r="K1291" s="142">
        <f t="shared" si="88"/>
        <v>50.34188386279016</v>
      </c>
    </row>
    <row r="1292" spans="1:11" ht="12.75">
      <c r="A1292" s="137" t="s">
        <v>2058</v>
      </c>
      <c r="B1292" s="138">
        <v>1070002</v>
      </c>
      <c r="C1292" s="138" t="s">
        <v>2076</v>
      </c>
      <c r="D1292" s="139">
        <v>429.8</v>
      </c>
      <c r="E1292" s="231">
        <v>32</v>
      </c>
      <c r="F1292" s="232">
        <v>33203</v>
      </c>
      <c r="G1292" s="141">
        <f t="shared" si="87"/>
        <v>30184.545454545452</v>
      </c>
      <c r="H1292" s="140">
        <v>30</v>
      </c>
      <c r="I1292" s="140">
        <f t="shared" si="84"/>
        <v>12894</v>
      </c>
      <c r="J1292" s="141">
        <f t="shared" si="86"/>
        <v>14441.28</v>
      </c>
      <c r="K1292" s="142">
        <f t="shared" si="88"/>
        <v>47.84329126886126</v>
      </c>
    </row>
    <row r="1293" spans="1:11" ht="12.75">
      <c r="A1293" s="137" t="s">
        <v>2058</v>
      </c>
      <c r="B1293" s="138">
        <v>1070670</v>
      </c>
      <c r="C1293" s="138" t="s">
        <v>2077</v>
      </c>
      <c r="D1293" s="139">
        <v>257.9</v>
      </c>
      <c r="E1293" s="140"/>
      <c r="F1293" s="141"/>
      <c r="G1293" s="141">
        <f t="shared" si="87"/>
        <v>0</v>
      </c>
      <c r="H1293" s="140">
        <v>50</v>
      </c>
      <c r="I1293" s="140">
        <f t="shared" si="84"/>
        <v>12894.999999999998</v>
      </c>
      <c r="J1293" s="141">
        <f t="shared" si="86"/>
        <v>14442.4</v>
      </c>
      <c r="K1293" s="142"/>
    </row>
    <row r="1294" spans="1:11" ht="12.75">
      <c r="A1294" s="137"/>
      <c r="B1294" s="138"/>
      <c r="C1294" s="138"/>
      <c r="D1294" s="139"/>
      <c r="E1294" s="140"/>
      <c r="F1294" s="140"/>
      <c r="G1294" s="141">
        <f t="shared" si="87"/>
        <v>0</v>
      </c>
      <c r="H1294" s="140"/>
      <c r="I1294" s="140">
        <f t="shared" si="84"/>
        <v>0</v>
      </c>
      <c r="J1294" s="141">
        <f t="shared" si="86"/>
        <v>0</v>
      </c>
      <c r="K1294" s="142"/>
    </row>
    <row r="1295" spans="1:12" s="120" customFormat="1" ht="12.75">
      <c r="A1295" s="137" t="s">
        <v>2078</v>
      </c>
      <c r="B1295" s="138" t="s">
        <v>3</v>
      </c>
      <c r="C1295" s="138" t="s">
        <v>2079</v>
      </c>
      <c r="D1295" s="139">
        <v>452.5</v>
      </c>
      <c r="E1295" s="231">
        <v>227</v>
      </c>
      <c r="F1295" s="232">
        <v>126771</v>
      </c>
      <c r="G1295" s="141">
        <f t="shared" si="87"/>
        <v>115246.36363636363</v>
      </c>
      <c r="H1295" s="140">
        <v>350</v>
      </c>
      <c r="I1295" s="140">
        <f aca="true" t="shared" si="89" ref="I1295:I1358">D1295*H1295</f>
        <v>158375</v>
      </c>
      <c r="J1295" s="141">
        <f t="shared" si="86"/>
        <v>177380.00000000003</v>
      </c>
      <c r="K1295" s="142">
        <f>J1295/G1295*100</f>
        <v>153.91374999013973</v>
      </c>
      <c r="L1295"/>
    </row>
    <row r="1296" spans="1:11" ht="12.75">
      <c r="A1296" s="137"/>
      <c r="B1296" s="138"/>
      <c r="C1296" s="138"/>
      <c r="D1296" s="139"/>
      <c r="E1296" s="140"/>
      <c r="F1296" s="140"/>
      <c r="G1296" s="141">
        <f t="shared" si="87"/>
        <v>0</v>
      </c>
      <c r="H1296" s="140"/>
      <c r="I1296" s="140">
        <f t="shared" si="89"/>
        <v>0</v>
      </c>
      <c r="J1296" s="141">
        <f aca="true" t="shared" si="90" ref="J1296:J1359">I1296*1.12</f>
        <v>0</v>
      </c>
      <c r="K1296" s="142"/>
    </row>
    <row r="1297" spans="1:11" ht="12.75">
      <c r="A1297" s="137" t="s">
        <v>2078</v>
      </c>
      <c r="B1297" s="138">
        <v>1071122</v>
      </c>
      <c r="C1297" s="138" t="s">
        <v>166</v>
      </c>
      <c r="D1297" s="139">
        <v>145.1</v>
      </c>
      <c r="E1297" s="231">
        <v>6914</v>
      </c>
      <c r="F1297" s="232">
        <v>1112653</v>
      </c>
      <c r="G1297" s="141">
        <f t="shared" si="87"/>
        <v>1011502.7272727272</v>
      </c>
      <c r="H1297" s="140">
        <v>7500</v>
      </c>
      <c r="I1297" s="140">
        <f t="shared" si="89"/>
        <v>1088250</v>
      </c>
      <c r="J1297" s="141">
        <f t="shared" si="90"/>
        <v>1218840</v>
      </c>
      <c r="K1297" s="142">
        <f aca="true" t="shared" si="91" ref="K1297:K1303">J1297/G1297*100</f>
        <v>120.49794500172113</v>
      </c>
    </row>
    <row r="1298" spans="1:12" s="120" customFormat="1" ht="12.75">
      <c r="A1298" s="137" t="s">
        <v>2078</v>
      </c>
      <c r="B1298" s="138">
        <v>1071121</v>
      </c>
      <c r="C1298" s="138" t="s">
        <v>165</v>
      </c>
      <c r="D1298" s="139">
        <v>96.8</v>
      </c>
      <c r="E1298" s="231">
        <v>15845</v>
      </c>
      <c r="F1298" s="232">
        <v>1877111</v>
      </c>
      <c r="G1298" s="141">
        <f t="shared" si="87"/>
        <v>1706464.5454545454</v>
      </c>
      <c r="H1298" s="140">
        <v>21000</v>
      </c>
      <c r="I1298" s="140">
        <f t="shared" si="89"/>
        <v>2032800</v>
      </c>
      <c r="J1298" s="141">
        <f t="shared" si="90"/>
        <v>2276736</v>
      </c>
      <c r="K1298" s="142">
        <f t="shared" si="91"/>
        <v>133.41830078242575</v>
      </c>
      <c r="L1298"/>
    </row>
    <row r="1299" spans="1:11" ht="12.75">
      <c r="A1299" s="137" t="s">
        <v>2078</v>
      </c>
      <c r="B1299" s="138">
        <v>1071702</v>
      </c>
      <c r="C1299" s="138" t="s">
        <v>287</v>
      </c>
      <c r="D1299" s="139">
        <v>145.1</v>
      </c>
      <c r="E1299" s="231">
        <v>940</v>
      </c>
      <c r="F1299" s="232">
        <v>156225</v>
      </c>
      <c r="G1299" s="141">
        <f t="shared" si="87"/>
        <v>142022.72727272726</v>
      </c>
      <c r="H1299" s="140">
        <v>1100</v>
      </c>
      <c r="I1299" s="140">
        <f t="shared" si="89"/>
        <v>159610</v>
      </c>
      <c r="J1299" s="141">
        <f t="shared" si="90"/>
        <v>178763.2</v>
      </c>
      <c r="K1299" s="142">
        <f t="shared" si="91"/>
        <v>125.86943190910547</v>
      </c>
    </row>
    <row r="1300" spans="1:12" s="120" customFormat="1" ht="12.75">
      <c r="A1300" s="137" t="s">
        <v>2078</v>
      </c>
      <c r="B1300" s="138">
        <v>1071701</v>
      </c>
      <c r="C1300" s="138" t="s">
        <v>288</v>
      </c>
      <c r="D1300" s="139">
        <v>96.8</v>
      </c>
      <c r="E1300" s="231">
        <v>13288</v>
      </c>
      <c r="F1300" s="232">
        <v>1628427</v>
      </c>
      <c r="G1300" s="141">
        <f aca="true" t="shared" si="92" ref="G1300:G1363">F1300/1.1</f>
        <v>1480388.1818181816</v>
      </c>
      <c r="H1300" s="140">
        <v>18000</v>
      </c>
      <c r="I1300" s="140">
        <f t="shared" si="89"/>
        <v>1742400</v>
      </c>
      <c r="J1300" s="141">
        <f t="shared" si="90"/>
        <v>1951488.0000000002</v>
      </c>
      <c r="K1300" s="142">
        <f t="shared" si="91"/>
        <v>131.82272217299274</v>
      </c>
      <c r="L1300"/>
    </row>
    <row r="1301" spans="1:11" ht="12.75">
      <c r="A1301" s="137"/>
      <c r="B1301" s="138"/>
      <c r="C1301" s="138"/>
      <c r="D1301" s="139"/>
      <c r="E1301" s="140"/>
      <c r="F1301" s="141"/>
      <c r="G1301" s="141">
        <f t="shared" si="92"/>
        <v>0</v>
      </c>
      <c r="H1301" s="140"/>
      <c r="I1301" s="140">
        <f t="shared" si="89"/>
        <v>0</v>
      </c>
      <c r="J1301" s="141">
        <f t="shared" si="90"/>
        <v>0</v>
      </c>
      <c r="K1301" s="142"/>
    </row>
    <row r="1302" spans="1:11" ht="12.75">
      <c r="A1302" s="137" t="s">
        <v>2080</v>
      </c>
      <c r="B1302" s="138">
        <v>1071711</v>
      </c>
      <c r="C1302" s="138" t="s">
        <v>2081</v>
      </c>
      <c r="D1302" s="139">
        <v>115.4</v>
      </c>
      <c r="E1302" s="231">
        <v>47579</v>
      </c>
      <c r="F1302" s="232">
        <v>6640826</v>
      </c>
      <c r="G1302" s="141">
        <f t="shared" si="92"/>
        <v>6037114.545454545</v>
      </c>
      <c r="H1302" s="140">
        <v>60000</v>
      </c>
      <c r="I1302" s="140">
        <f t="shared" si="89"/>
        <v>6924000</v>
      </c>
      <c r="J1302" s="141">
        <f t="shared" si="90"/>
        <v>7754880.000000001</v>
      </c>
      <c r="K1302" s="142">
        <f t="shared" si="91"/>
        <v>128.45341829465193</v>
      </c>
    </row>
    <row r="1303" spans="1:12" s="120" customFormat="1" ht="12.75">
      <c r="A1303" s="137" t="s">
        <v>2080</v>
      </c>
      <c r="B1303" s="138">
        <v>1071710</v>
      </c>
      <c r="C1303" s="138" t="s">
        <v>2082</v>
      </c>
      <c r="D1303" s="139">
        <v>104.1</v>
      </c>
      <c r="E1303" s="231">
        <v>5088</v>
      </c>
      <c r="F1303" s="232">
        <v>643912</v>
      </c>
      <c r="G1303" s="141">
        <f t="shared" si="92"/>
        <v>585374.5454545454</v>
      </c>
      <c r="H1303" s="140">
        <v>6100</v>
      </c>
      <c r="I1303" s="140">
        <f t="shared" si="89"/>
        <v>635010</v>
      </c>
      <c r="J1303" s="141">
        <f t="shared" si="90"/>
        <v>711211.2000000001</v>
      </c>
      <c r="K1303" s="142">
        <f t="shared" si="91"/>
        <v>121.49677595696309</v>
      </c>
      <c r="L1303"/>
    </row>
    <row r="1304" spans="1:11" ht="12.75">
      <c r="A1304" s="137"/>
      <c r="B1304" s="138"/>
      <c r="C1304" s="138"/>
      <c r="D1304" s="139"/>
      <c r="E1304" s="140"/>
      <c r="F1304" s="140"/>
      <c r="G1304" s="141">
        <f t="shared" si="92"/>
        <v>0</v>
      </c>
      <c r="H1304" s="140"/>
      <c r="I1304" s="140">
        <f t="shared" si="89"/>
        <v>0</v>
      </c>
      <c r="J1304" s="141">
        <f t="shared" si="90"/>
        <v>0</v>
      </c>
      <c r="K1304" s="142"/>
    </row>
    <row r="1305" spans="1:11" ht="12.75">
      <c r="A1305" s="137" t="s">
        <v>2083</v>
      </c>
      <c r="B1305" s="138">
        <v>1071722</v>
      </c>
      <c r="C1305" s="138" t="s">
        <v>2084</v>
      </c>
      <c r="D1305" s="139">
        <v>81.8</v>
      </c>
      <c r="E1305" s="231">
        <v>1467</v>
      </c>
      <c r="F1305" s="232">
        <v>146009</v>
      </c>
      <c r="G1305" s="141">
        <f t="shared" si="92"/>
        <v>132735.45454545453</v>
      </c>
      <c r="H1305" s="140">
        <v>3100</v>
      </c>
      <c r="I1305" s="140">
        <f t="shared" si="89"/>
        <v>253580</v>
      </c>
      <c r="J1305" s="141">
        <f t="shared" si="90"/>
        <v>284009.60000000003</v>
      </c>
      <c r="K1305" s="142">
        <f aca="true" t="shared" si="93" ref="K1305:K1312">J1305/G1305*100</f>
        <v>213.96664589169166</v>
      </c>
    </row>
    <row r="1306" spans="1:12" s="120" customFormat="1" ht="12.75">
      <c r="A1306" s="137" t="s">
        <v>2083</v>
      </c>
      <c r="B1306" s="138">
        <v>1071720</v>
      </c>
      <c r="C1306" s="138" t="s">
        <v>2085</v>
      </c>
      <c r="D1306" s="139">
        <v>66.7</v>
      </c>
      <c r="E1306" s="231">
        <v>3439</v>
      </c>
      <c r="F1306" s="232">
        <v>304321</v>
      </c>
      <c r="G1306" s="141">
        <f t="shared" si="92"/>
        <v>276655.45454545453</v>
      </c>
      <c r="H1306" s="140">
        <v>6000</v>
      </c>
      <c r="I1306" s="140">
        <f t="shared" si="89"/>
        <v>400200</v>
      </c>
      <c r="J1306" s="141">
        <f t="shared" si="90"/>
        <v>448224.00000000006</v>
      </c>
      <c r="K1306" s="142">
        <f t="shared" si="93"/>
        <v>162.01524048619717</v>
      </c>
      <c r="L1306"/>
    </row>
    <row r="1307" spans="1:11" ht="12.75">
      <c r="A1307" s="137" t="s">
        <v>2083</v>
      </c>
      <c r="B1307" s="138">
        <v>1071721</v>
      </c>
      <c r="C1307" s="138" t="s">
        <v>2086</v>
      </c>
      <c r="D1307" s="139">
        <v>89.2</v>
      </c>
      <c r="E1307" s="231">
        <v>49108</v>
      </c>
      <c r="F1307" s="232">
        <v>5743284</v>
      </c>
      <c r="G1307" s="141">
        <f t="shared" si="92"/>
        <v>5221167.2727272725</v>
      </c>
      <c r="H1307" s="140">
        <v>96000</v>
      </c>
      <c r="I1307" s="140">
        <f t="shared" si="89"/>
        <v>8563200</v>
      </c>
      <c r="J1307" s="141">
        <f t="shared" si="90"/>
        <v>9590784</v>
      </c>
      <c r="K1307" s="142">
        <f t="shared" si="93"/>
        <v>183.69041823458497</v>
      </c>
    </row>
    <row r="1308" spans="1:11" ht="12.75">
      <c r="A1308" s="137" t="s">
        <v>2083</v>
      </c>
      <c r="B1308" s="138">
        <v>1071320</v>
      </c>
      <c r="C1308" s="138" t="s">
        <v>2087</v>
      </c>
      <c r="D1308" s="139">
        <v>66.7</v>
      </c>
      <c r="E1308" s="231">
        <v>6</v>
      </c>
      <c r="F1308" s="232">
        <v>548</v>
      </c>
      <c r="G1308" s="141">
        <f t="shared" si="92"/>
        <v>498.18181818181813</v>
      </c>
      <c r="H1308" s="140">
        <v>50</v>
      </c>
      <c r="I1308" s="140">
        <f t="shared" si="89"/>
        <v>3335</v>
      </c>
      <c r="J1308" s="141">
        <f t="shared" si="90"/>
        <v>3735.2000000000003</v>
      </c>
      <c r="K1308" s="142">
        <f t="shared" si="93"/>
        <v>749.7664233576644</v>
      </c>
    </row>
    <row r="1309" spans="1:11" ht="12.75">
      <c r="A1309" s="137" t="s">
        <v>2083</v>
      </c>
      <c r="B1309" s="138">
        <v>1071322</v>
      </c>
      <c r="C1309" s="138" t="s">
        <v>2088</v>
      </c>
      <c r="D1309" s="139">
        <v>89.2</v>
      </c>
      <c r="E1309" s="231">
        <v>91</v>
      </c>
      <c r="F1309" s="232">
        <v>10502</v>
      </c>
      <c r="G1309" s="141">
        <f t="shared" si="92"/>
        <v>9547.272727272726</v>
      </c>
      <c r="H1309" s="140">
        <v>200</v>
      </c>
      <c r="I1309" s="140">
        <f t="shared" si="89"/>
        <v>17840</v>
      </c>
      <c r="J1309" s="141">
        <f t="shared" si="90"/>
        <v>19980.800000000003</v>
      </c>
      <c r="K1309" s="142">
        <f t="shared" si="93"/>
        <v>209.2828032755666</v>
      </c>
    </row>
    <row r="1310" spans="1:12" s="120" customFormat="1" ht="12.75">
      <c r="A1310" s="137" t="s">
        <v>2083</v>
      </c>
      <c r="B1310" s="138">
        <v>1071324</v>
      </c>
      <c r="C1310" s="138" t="s">
        <v>2089</v>
      </c>
      <c r="D1310" s="139">
        <v>122.8</v>
      </c>
      <c r="E1310" s="231">
        <v>9</v>
      </c>
      <c r="F1310" s="232">
        <v>1362</v>
      </c>
      <c r="G1310" s="141">
        <f t="shared" si="92"/>
        <v>1238.181818181818</v>
      </c>
      <c r="H1310" s="140">
        <v>30</v>
      </c>
      <c r="I1310" s="140">
        <f t="shared" si="89"/>
        <v>3684</v>
      </c>
      <c r="J1310" s="141">
        <f t="shared" si="90"/>
        <v>4126.080000000001</v>
      </c>
      <c r="K1310" s="142">
        <f t="shared" si="93"/>
        <v>333.2370044052864</v>
      </c>
      <c r="L1310"/>
    </row>
    <row r="1311" spans="1:11" ht="12.75">
      <c r="A1311" s="137" t="s">
        <v>2083</v>
      </c>
      <c r="B1311" s="138">
        <v>1071624</v>
      </c>
      <c r="C1311" s="138" t="s">
        <v>2090</v>
      </c>
      <c r="D1311" s="139">
        <v>66.7</v>
      </c>
      <c r="E1311" s="231">
        <v>446</v>
      </c>
      <c r="F1311" s="232">
        <v>40293</v>
      </c>
      <c r="G1311" s="141">
        <f t="shared" si="92"/>
        <v>36630</v>
      </c>
      <c r="H1311" s="140">
        <v>800</v>
      </c>
      <c r="I1311" s="140">
        <f t="shared" si="89"/>
        <v>53360</v>
      </c>
      <c r="J1311" s="141">
        <f t="shared" si="90"/>
        <v>59763.200000000004</v>
      </c>
      <c r="K1311" s="142">
        <f t="shared" si="93"/>
        <v>163.15369915369916</v>
      </c>
    </row>
    <row r="1312" spans="1:11" ht="12.75">
      <c r="A1312" s="137" t="s">
        <v>2083</v>
      </c>
      <c r="B1312" s="138">
        <v>1071626</v>
      </c>
      <c r="C1312" s="138" t="s">
        <v>289</v>
      </c>
      <c r="D1312" s="139">
        <v>89.2</v>
      </c>
      <c r="E1312" s="231">
        <v>5018</v>
      </c>
      <c r="F1312" s="232">
        <v>590026</v>
      </c>
      <c r="G1312" s="141">
        <f t="shared" si="92"/>
        <v>536387.2727272727</v>
      </c>
      <c r="H1312" s="140">
        <v>7000</v>
      </c>
      <c r="I1312" s="140">
        <f t="shared" si="89"/>
        <v>624400</v>
      </c>
      <c r="J1312" s="141">
        <f t="shared" si="90"/>
        <v>699328.0000000001</v>
      </c>
      <c r="K1312" s="142">
        <f t="shared" si="93"/>
        <v>130.37744099412572</v>
      </c>
    </row>
    <row r="1313" spans="1:11" ht="12.75">
      <c r="A1313" s="137"/>
      <c r="B1313" s="138"/>
      <c r="C1313" s="138"/>
      <c r="D1313" s="139"/>
      <c r="E1313" s="140"/>
      <c r="F1313" s="140"/>
      <c r="G1313" s="141">
        <f t="shared" si="92"/>
        <v>0</v>
      </c>
      <c r="H1313" s="140"/>
      <c r="I1313" s="140">
        <f t="shared" si="89"/>
        <v>0</v>
      </c>
      <c r="J1313" s="141">
        <f t="shared" si="90"/>
        <v>0</v>
      </c>
      <c r="K1313" s="142"/>
    </row>
    <row r="1314" spans="1:12" s="120" customFormat="1" ht="12.75">
      <c r="A1314" s="137" t="s">
        <v>2091</v>
      </c>
      <c r="B1314" s="138">
        <v>1071750</v>
      </c>
      <c r="C1314" s="138" t="s">
        <v>2092</v>
      </c>
      <c r="D1314" s="139">
        <v>58.1</v>
      </c>
      <c r="E1314" s="231">
        <v>3402</v>
      </c>
      <c r="F1314" s="232">
        <v>331849</v>
      </c>
      <c r="G1314" s="141">
        <f t="shared" si="92"/>
        <v>301680.90909090906</v>
      </c>
      <c r="H1314" s="140">
        <v>6800</v>
      </c>
      <c r="I1314" s="140">
        <f t="shared" si="89"/>
        <v>395080</v>
      </c>
      <c r="J1314" s="141">
        <f t="shared" si="90"/>
        <v>442489.60000000003</v>
      </c>
      <c r="K1314" s="142">
        <f>J1314/G1314*100</f>
        <v>146.67471048579327</v>
      </c>
      <c r="L1314"/>
    </row>
    <row r="1315" spans="1:11" ht="12.75">
      <c r="A1315" s="137" t="s">
        <v>2091</v>
      </c>
      <c r="B1315" s="138">
        <v>1071751</v>
      </c>
      <c r="C1315" s="138" t="s">
        <v>2093</v>
      </c>
      <c r="D1315" s="139">
        <v>94.8</v>
      </c>
      <c r="E1315" s="231">
        <v>5141</v>
      </c>
      <c r="F1315" s="232">
        <v>817114</v>
      </c>
      <c r="G1315" s="141">
        <f t="shared" si="92"/>
        <v>742830.9090909091</v>
      </c>
      <c r="H1315" s="140">
        <v>9900</v>
      </c>
      <c r="I1315" s="140">
        <f t="shared" si="89"/>
        <v>938520</v>
      </c>
      <c r="J1315" s="141">
        <f t="shared" si="90"/>
        <v>1051142.4000000001</v>
      </c>
      <c r="K1315" s="142">
        <f>J1315/G1315*100</f>
        <v>141.50493566381192</v>
      </c>
    </row>
    <row r="1316" spans="1:12" s="154" customFormat="1" ht="15">
      <c r="A1316" s="137" t="s">
        <v>2091</v>
      </c>
      <c r="B1316" s="138">
        <v>1071752</v>
      </c>
      <c r="C1316" s="138" t="s">
        <v>2094</v>
      </c>
      <c r="D1316" s="139">
        <v>192.7</v>
      </c>
      <c r="E1316" s="231">
        <v>811</v>
      </c>
      <c r="F1316" s="232">
        <v>183887</v>
      </c>
      <c r="G1316" s="141">
        <f t="shared" si="92"/>
        <v>167170</v>
      </c>
      <c r="H1316" s="140">
        <v>1300</v>
      </c>
      <c r="I1316" s="140">
        <f t="shared" si="89"/>
        <v>250509.99999999997</v>
      </c>
      <c r="J1316" s="141">
        <f t="shared" si="90"/>
        <v>280571.2</v>
      </c>
      <c r="K1316" s="142">
        <f>J1316/G1316*100</f>
        <v>167.83585571573846</v>
      </c>
      <c r="L1316"/>
    </row>
    <row r="1317" spans="1:11" ht="12.75">
      <c r="A1317" s="137" t="s">
        <v>2091</v>
      </c>
      <c r="B1317" s="138">
        <v>1071330</v>
      </c>
      <c r="C1317" s="138" t="s">
        <v>2095</v>
      </c>
      <c r="D1317" s="139"/>
      <c r="E1317" s="231">
        <v>1344</v>
      </c>
      <c r="F1317" s="232">
        <v>135806</v>
      </c>
      <c r="G1317" s="141">
        <f t="shared" si="92"/>
        <v>123459.99999999999</v>
      </c>
      <c r="H1317" s="140"/>
      <c r="I1317" s="140">
        <f t="shared" si="89"/>
        <v>0</v>
      </c>
      <c r="J1317" s="141">
        <f t="shared" si="90"/>
        <v>0</v>
      </c>
      <c r="K1317" s="142">
        <f>J1317/G1317*100</f>
        <v>0</v>
      </c>
    </row>
    <row r="1318" spans="1:11" ht="12.75">
      <c r="A1318" s="137" t="s">
        <v>2091</v>
      </c>
      <c r="B1318" s="138">
        <v>1071331</v>
      </c>
      <c r="C1318" s="138" t="s">
        <v>2096</v>
      </c>
      <c r="D1318" s="139"/>
      <c r="E1318" s="231">
        <v>2565</v>
      </c>
      <c r="F1318" s="232">
        <v>419852</v>
      </c>
      <c r="G1318" s="141">
        <f t="shared" si="92"/>
        <v>381683.63636363635</v>
      </c>
      <c r="H1318" s="140"/>
      <c r="I1318" s="140">
        <f t="shared" si="89"/>
        <v>0</v>
      </c>
      <c r="J1318" s="141">
        <f t="shared" si="90"/>
        <v>0</v>
      </c>
      <c r="K1318" s="142">
        <f>J1318/G1318*100</f>
        <v>0</v>
      </c>
    </row>
    <row r="1319" spans="1:11" ht="12.75">
      <c r="A1319" s="137"/>
      <c r="B1319" s="138"/>
      <c r="C1319" s="138"/>
      <c r="D1319" s="139"/>
      <c r="E1319" s="140"/>
      <c r="F1319" s="141"/>
      <c r="G1319" s="141">
        <f t="shared" si="92"/>
        <v>0</v>
      </c>
      <c r="H1319" s="140"/>
      <c r="I1319" s="140">
        <f t="shared" si="89"/>
        <v>0</v>
      </c>
      <c r="J1319" s="141">
        <f t="shared" si="90"/>
        <v>0</v>
      </c>
      <c r="K1319" s="142"/>
    </row>
    <row r="1320" spans="1:12" s="120" customFormat="1" ht="12.75">
      <c r="A1320" s="137" t="s">
        <v>2097</v>
      </c>
      <c r="B1320" s="138">
        <v>1077196</v>
      </c>
      <c r="C1320" s="138" t="s">
        <v>2098</v>
      </c>
      <c r="D1320" s="139">
        <v>60.1</v>
      </c>
      <c r="E1320" s="231">
        <v>616</v>
      </c>
      <c r="F1320" s="232">
        <v>45335</v>
      </c>
      <c r="G1320" s="141">
        <f t="shared" si="92"/>
        <v>41213.63636363636</v>
      </c>
      <c r="H1320" s="140">
        <v>800</v>
      </c>
      <c r="I1320" s="140">
        <f t="shared" si="89"/>
        <v>48080</v>
      </c>
      <c r="J1320" s="141">
        <f t="shared" si="90"/>
        <v>53849.600000000006</v>
      </c>
      <c r="K1320" s="142">
        <f>J1320/G1320*100</f>
        <v>130.65966692401017</v>
      </c>
      <c r="L1320"/>
    </row>
    <row r="1321" spans="1:11" ht="12.75">
      <c r="A1321" s="137" t="s">
        <v>2097</v>
      </c>
      <c r="B1321" s="138">
        <v>1077260</v>
      </c>
      <c r="C1321" s="138" t="s">
        <v>2099</v>
      </c>
      <c r="D1321" s="139">
        <v>60.1</v>
      </c>
      <c r="E1321" s="231">
        <v>1190</v>
      </c>
      <c r="F1321" s="232">
        <v>86404</v>
      </c>
      <c r="G1321" s="141">
        <f t="shared" si="92"/>
        <v>78549.0909090909</v>
      </c>
      <c r="H1321" s="140">
        <v>1700</v>
      </c>
      <c r="I1321" s="140">
        <f t="shared" si="89"/>
        <v>102170</v>
      </c>
      <c r="J1321" s="141">
        <f t="shared" si="90"/>
        <v>114430.40000000001</v>
      </c>
      <c r="K1321" s="142">
        <f>J1321/G1321*100</f>
        <v>145.6801074024351</v>
      </c>
    </row>
    <row r="1322" spans="1:11" ht="12.75">
      <c r="A1322" s="137"/>
      <c r="B1322" s="138"/>
      <c r="C1322" s="138"/>
      <c r="D1322" s="139"/>
      <c r="E1322" s="140"/>
      <c r="F1322" s="141"/>
      <c r="G1322" s="141">
        <f t="shared" si="92"/>
        <v>0</v>
      </c>
      <c r="H1322" s="140"/>
      <c r="I1322" s="140">
        <f t="shared" si="89"/>
        <v>0</v>
      </c>
      <c r="J1322" s="141">
        <f t="shared" si="90"/>
        <v>0</v>
      </c>
      <c r="K1322" s="142"/>
    </row>
    <row r="1323" spans="1:11" ht="12.75">
      <c r="A1323" s="137" t="s">
        <v>2100</v>
      </c>
      <c r="B1323" s="138">
        <v>1071461</v>
      </c>
      <c r="C1323" s="138" t="s">
        <v>167</v>
      </c>
      <c r="D1323" s="139">
        <v>835.4</v>
      </c>
      <c r="E1323" s="231">
        <v>488</v>
      </c>
      <c r="F1323" s="232">
        <v>446164</v>
      </c>
      <c r="G1323" s="141">
        <f t="shared" si="92"/>
        <v>405603.63636363635</v>
      </c>
      <c r="H1323" s="140">
        <v>660</v>
      </c>
      <c r="I1323" s="140">
        <f t="shared" si="89"/>
        <v>551364</v>
      </c>
      <c r="J1323" s="141">
        <f t="shared" si="90"/>
        <v>617527.68</v>
      </c>
      <c r="K1323" s="142">
        <f>J1323/G1323*100</f>
        <v>152.24904922853483</v>
      </c>
    </row>
    <row r="1324" spans="1:11" ht="12.75">
      <c r="A1324" s="137"/>
      <c r="B1324" s="138"/>
      <c r="C1324" s="138"/>
      <c r="D1324" s="139"/>
      <c r="E1324" s="140"/>
      <c r="F1324" s="140"/>
      <c r="G1324" s="141">
        <f t="shared" si="92"/>
        <v>0</v>
      </c>
      <c r="H1324" s="140"/>
      <c r="I1324" s="140">
        <f t="shared" si="89"/>
        <v>0</v>
      </c>
      <c r="J1324" s="141">
        <f t="shared" si="90"/>
        <v>0</v>
      </c>
      <c r="K1324" s="142"/>
    </row>
    <row r="1325" spans="1:11" ht="12.75">
      <c r="A1325" s="137" t="s">
        <v>2101</v>
      </c>
      <c r="B1325" s="138">
        <v>1077302</v>
      </c>
      <c r="C1325" s="138" t="s">
        <v>2102</v>
      </c>
      <c r="D1325" s="139">
        <v>88.2</v>
      </c>
      <c r="E1325" s="231">
        <v>2094</v>
      </c>
      <c r="F1325" s="232">
        <v>380340</v>
      </c>
      <c r="G1325" s="141">
        <f t="shared" si="92"/>
        <v>345763.63636363635</v>
      </c>
      <c r="H1325" s="140">
        <v>2600</v>
      </c>
      <c r="I1325" s="140">
        <f t="shared" si="89"/>
        <v>229320</v>
      </c>
      <c r="J1325" s="141">
        <f t="shared" si="90"/>
        <v>256838.40000000002</v>
      </c>
      <c r="K1325" s="142">
        <f aca="true" t="shared" si="94" ref="K1325:K1330">J1325/G1325*100</f>
        <v>74.28149550402271</v>
      </c>
    </row>
    <row r="1326" spans="1:11" ht="12.75">
      <c r="A1326" s="137" t="s">
        <v>2101</v>
      </c>
      <c r="B1326" s="138">
        <v>1077300</v>
      </c>
      <c r="C1326" s="138" t="s">
        <v>2103</v>
      </c>
      <c r="D1326" s="139">
        <v>88.2</v>
      </c>
      <c r="E1326" s="231">
        <v>3639</v>
      </c>
      <c r="F1326" s="232">
        <v>697195</v>
      </c>
      <c r="G1326" s="141">
        <f t="shared" si="92"/>
        <v>633813.6363636364</v>
      </c>
      <c r="H1326" s="140">
        <v>4200</v>
      </c>
      <c r="I1326" s="140">
        <f t="shared" si="89"/>
        <v>370440</v>
      </c>
      <c r="J1326" s="141">
        <f t="shared" si="90"/>
        <v>414892.80000000005</v>
      </c>
      <c r="K1326" s="142">
        <f t="shared" si="94"/>
        <v>65.45974655584163</v>
      </c>
    </row>
    <row r="1327" spans="1:11" ht="12.75">
      <c r="A1327" s="137" t="s">
        <v>2101</v>
      </c>
      <c r="B1327" s="138">
        <v>1077301</v>
      </c>
      <c r="C1327" s="138" t="s">
        <v>2104</v>
      </c>
      <c r="D1327" s="139">
        <v>86.8</v>
      </c>
      <c r="E1327" s="231">
        <v>1737</v>
      </c>
      <c r="F1327" s="232">
        <v>185722</v>
      </c>
      <c r="G1327" s="141">
        <f t="shared" si="92"/>
        <v>168838.1818181818</v>
      </c>
      <c r="H1327" s="140">
        <v>2200</v>
      </c>
      <c r="I1327" s="140">
        <f t="shared" si="89"/>
        <v>190960</v>
      </c>
      <c r="J1327" s="141">
        <f t="shared" si="90"/>
        <v>213875.2</v>
      </c>
      <c r="K1327" s="142">
        <f t="shared" si="94"/>
        <v>126.67466428317596</v>
      </c>
    </row>
    <row r="1328" spans="1:11" ht="12.75">
      <c r="A1328" s="137" t="s">
        <v>2101</v>
      </c>
      <c r="B1328" s="138">
        <v>1077151</v>
      </c>
      <c r="C1328" s="138" t="s">
        <v>2105</v>
      </c>
      <c r="D1328" s="139">
        <v>88.2</v>
      </c>
      <c r="E1328" s="231">
        <v>168</v>
      </c>
      <c r="F1328" s="232">
        <v>32081</v>
      </c>
      <c r="G1328" s="141">
        <f t="shared" si="92"/>
        <v>29164.545454545452</v>
      </c>
      <c r="H1328" s="140">
        <v>250</v>
      </c>
      <c r="I1328" s="140">
        <f t="shared" si="89"/>
        <v>22050</v>
      </c>
      <c r="J1328" s="141">
        <f t="shared" si="90"/>
        <v>24696.000000000004</v>
      </c>
      <c r="K1328" s="142">
        <f t="shared" si="94"/>
        <v>84.67815841152085</v>
      </c>
    </row>
    <row r="1329" spans="1:11" ht="12.75">
      <c r="A1329" s="137" t="s">
        <v>2101</v>
      </c>
      <c r="B1329" s="138">
        <v>1077311</v>
      </c>
      <c r="C1329" s="138" t="s">
        <v>2106</v>
      </c>
      <c r="D1329" s="139">
        <v>86.8</v>
      </c>
      <c r="E1329" s="231">
        <v>23</v>
      </c>
      <c r="F1329" s="232">
        <v>2263</v>
      </c>
      <c r="G1329" s="141">
        <f t="shared" si="92"/>
        <v>2057.272727272727</v>
      </c>
      <c r="H1329" s="140">
        <v>200</v>
      </c>
      <c r="I1329" s="140">
        <f t="shared" si="89"/>
        <v>17360</v>
      </c>
      <c r="J1329" s="141">
        <f t="shared" si="90"/>
        <v>19443.2</v>
      </c>
      <c r="K1329" s="142">
        <f t="shared" si="94"/>
        <v>945.0958904109591</v>
      </c>
    </row>
    <row r="1330" spans="1:12" s="120" customFormat="1" ht="12.75">
      <c r="A1330" s="137" t="s">
        <v>2101</v>
      </c>
      <c r="B1330" s="138">
        <v>1077313</v>
      </c>
      <c r="C1330" s="138" t="s">
        <v>2107</v>
      </c>
      <c r="D1330" s="139">
        <v>88.2</v>
      </c>
      <c r="E1330" s="231">
        <v>21</v>
      </c>
      <c r="F1330" s="232">
        <v>3376</v>
      </c>
      <c r="G1330" s="141">
        <f t="shared" si="92"/>
        <v>3069.090909090909</v>
      </c>
      <c r="H1330" s="140">
        <v>100</v>
      </c>
      <c r="I1330" s="140">
        <f t="shared" si="89"/>
        <v>8820</v>
      </c>
      <c r="J1330" s="141">
        <f t="shared" si="90"/>
        <v>9878.400000000001</v>
      </c>
      <c r="K1330" s="142">
        <f t="shared" si="94"/>
        <v>321.8672985781991</v>
      </c>
      <c r="L1330"/>
    </row>
    <row r="1331" spans="1:11" ht="12.75">
      <c r="A1331" s="137"/>
      <c r="B1331" s="138"/>
      <c r="C1331" s="138"/>
      <c r="D1331" s="139"/>
      <c r="E1331" s="140"/>
      <c r="F1331" s="141"/>
      <c r="G1331" s="141">
        <f t="shared" si="92"/>
        <v>0</v>
      </c>
      <c r="H1331" s="140"/>
      <c r="I1331" s="140">
        <f t="shared" si="89"/>
        <v>0</v>
      </c>
      <c r="J1331" s="141">
        <f t="shared" si="90"/>
        <v>0</v>
      </c>
      <c r="K1331" s="142"/>
    </row>
    <row r="1332" spans="1:12" s="155" customFormat="1" ht="15">
      <c r="A1332" s="137" t="s">
        <v>2108</v>
      </c>
      <c r="B1332" s="138">
        <v>1077400</v>
      </c>
      <c r="C1332" s="138" t="s">
        <v>2109</v>
      </c>
      <c r="D1332" s="139">
        <v>276.6</v>
      </c>
      <c r="E1332" s="231">
        <v>7</v>
      </c>
      <c r="F1332" s="232">
        <v>2385</v>
      </c>
      <c r="G1332" s="141">
        <f t="shared" si="92"/>
        <v>2168.181818181818</v>
      </c>
      <c r="H1332" s="140">
        <v>20</v>
      </c>
      <c r="I1332" s="140">
        <f t="shared" si="89"/>
        <v>5532</v>
      </c>
      <c r="J1332" s="141">
        <f t="shared" si="90"/>
        <v>6195.84</v>
      </c>
      <c r="K1332" s="142">
        <f>J1332/G1332*100</f>
        <v>285.7620125786164</v>
      </c>
      <c r="L1332"/>
    </row>
    <row r="1333" spans="1:11" ht="12.75">
      <c r="A1333" s="137" t="s">
        <v>2108</v>
      </c>
      <c r="B1333" s="138">
        <v>1077401</v>
      </c>
      <c r="C1333" s="138" t="s">
        <v>2110</v>
      </c>
      <c r="D1333" s="139">
        <v>141.2</v>
      </c>
      <c r="E1333" s="231">
        <v>56</v>
      </c>
      <c r="F1333" s="232">
        <v>9695</v>
      </c>
      <c r="G1333" s="141">
        <f t="shared" si="92"/>
        <v>8813.636363636362</v>
      </c>
      <c r="H1333" s="140">
        <v>60</v>
      </c>
      <c r="I1333" s="140">
        <f t="shared" si="89"/>
        <v>8472</v>
      </c>
      <c r="J1333" s="141">
        <f t="shared" si="90"/>
        <v>9488.640000000001</v>
      </c>
      <c r="K1333" s="142">
        <f>J1333/G1333*100</f>
        <v>107.65862815884479</v>
      </c>
    </row>
    <row r="1334" spans="1:11" ht="12.75">
      <c r="A1334" s="137"/>
      <c r="B1334" s="138"/>
      <c r="C1334" s="138"/>
      <c r="D1334" s="139"/>
      <c r="E1334" s="140"/>
      <c r="F1334" s="141"/>
      <c r="G1334" s="141">
        <f t="shared" si="92"/>
        <v>0</v>
      </c>
      <c r="H1334" s="140"/>
      <c r="I1334" s="140">
        <f t="shared" si="89"/>
        <v>0</v>
      </c>
      <c r="J1334" s="141">
        <f t="shared" si="90"/>
        <v>0</v>
      </c>
      <c r="K1334" s="142"/>
    </row>
    <row r="1335" spans="1:12" s="120" customFormat="1" ht="12.75">
      <c r="A1335" s="137" t="s">
        <v>2111</v>
      </c>
      <c r="B1335" s="138">
        <v>1072740</v>
      </c>
      <c r="C1335" s="138" t="s">
        <v>2112</v>
      </c>
      <c r="D1335" s="139">
        <v>279.1</v>
      </c>
      <c r="E1335" s="231">
        <v>805</v>
      </c>
      <c r="F1335" s="232">
        <v>272905</v>
      </c>
      <c r="G1335" s="141">
        <f t="shared" si="92"/>
        <v>248095.45454545453</v>
      </c>
      <c r="H1335" s="140">
        <v>900</v>
      </c>
      <c r="I1335" s="140">
        <f t="shared" si="89"/>
        <v>251190.00000000003</v>
      </c>
      <c r="J1335" s="141">
        <f t="shared" si="90"/>
        <v>281332.80000000005</v>
      </c>
      <c r="K1335" s="142">
        <f>J1335/G1335*100</f>
        <v>113.39699895568059</v>
      </c>
      <c r="L1335"/>
    </row>
    <row r="1336" spans="1:11" ht="12.75">
      <c r="A1336" s="137"/>
      <c r="B1336" s="138"/>
      <c r="C1336" s="138"/>
      <c r="D1336" s="139"/>
      <c r="E1336" s="140"/>
      <c r="F1336" s="141"/>
      <c r="G1336" s="141">
        <f t="shared" si="92"/>
        <v>0</v>
      </c>
      <c r="H1336" s="140"/>
      <c r="I1336" s="140">
        <f t="shared" si="89"/>
        <v>0</v>
      </c>
      <c r="J1336" s="141">
        <f t="shared" si="90"/>
        <v>0</v>
      </c>
      <c r="K1336" s="142"/>
    </row>
    <row r="1337" spans="1:12" s="120" customFormat="1" ht="12.75">
      <c r="A1337" s="137" t="s">
        <v>2113</v>
      </c>
      <c r="B1337" s="138">
        <v>1072762</v>
      </c>
      <c r="C1337" s="138" t="s">
        <v>2114</v>
      </c>
      <c r="D1337" s="139">
        <v>194.4</v>
      </c>
      <c r="E1337" s="231">
        <v>629</v>
      </c>
      <c r="F1337" s="232">
        <v>144250</v>
      </c>
      <c r="G1337" s="141">
        <f t="shared" si="92"/>
        <v>131136.36363636362</v>
      </c>
      <c r="H1337" s="140">
        <v>800</v>
      </c>
      <c r="I1337" s="140">
        <f t="shared" si="89"/>
        <v>155520</v>
      </c>
      <c r="J1337" s="141">
        <f t="shared" si="90"/>
        <v>174182.40000000002</v>
      </c>
      <c r="K1337" s="142">
        <f>J1337/G1337*100</f>
        <v>132.82540034662048</v>
      </c>
      <c r="L1337"/>
    </row>
    <row r="1338" spans="1:11" ht="12.75">
      <c r="A1338" s="137" t="s">
        <v>2113</v>
      </c>
      <c r="B1338" s="138">
        <v>1072763</v>
      </c>
      <c r="C1338" s="138" t="s">
        <v>2115</v>
      </c>
      <c r="D1338" s="139">
        <v>90.3</v>
      </c>
      <c r="E1338" s="231">
        <v>863</v>
      </c>
      <c r="F1338" s="232">
        <v>92354</v>
      </c>
      <c r="G1338" s="141">
        <f t="shared" si="92"/>
        <v>83958.18181818181</v>
      </c>
      <c r="H1338" s="140">
        <v>1200</v>
      </c>
      <c r="I1338" s="140">
        <f t="shared" si="89"/>
        <v>108360</v>
      </c>
      <c r="J1338" s="141">
        <f t="shared" si="90"/>
        <v>121363.20000000001</v>
      </c>
      <c r="K1338" s="142">
        <f>J1338/G1338*100</f>
        <v>144.5519630985123</v>
      </c>
    </row>
    <row r="1339" spans="1:12" s="120" customFormat="1" ht="12.75">
      <c r="A1339" s="137"/>
      <c r="B1339" s="138"/>
      <c r="C1339" s="138"/>
      <c r="D1339" s="139"/>
      <c r="E1339" s="140"/>
      <c r="F1339" s="141"/>
      <c r="G1339" s="141">
        <f t="shared" si="92"/>
        <v>0</v>
      </c>
      <c r="H1339" s="140"/>
      <c r="I1339" s="140">
        <f t="shared" si="89"/>
        <v>0</v>
      </c>
      <c r="J1339" s="141">
        <f t="shared" si="90"/>
        <v>0</v>
      </c>
      <c r="K1339" s="142"/>
      <c r="L1339"/>
    </row>
    <row r="1340" spans="1:11" ht="12.75">
      <c r="A1340" s="137" t="s">
        <v>2116</v>
      </c>
      <c r="B1340" s="138">
        <v>1072730</v>
      </c>
      <c r="C1340" s="138" t="s">
        <v>2117</v>
      </c>
      <c r="D1340" s="139">
        <v>137</v>
      </c>
      <c r="E1340" s="231">
        <v>3295</v>
      </c>
      <c r="F1340" s="232">
        <v>507863</v>
      </c>
      <c r="G1340" s="141">
        <f t="shared" si="92"/>
        <v>461693.63636363635</v>
      </c>
      <c r="H1340" s="140">
        <v>3500</v>
      </c>
      <c r="I1340" s="140">
        <f t="shared" si="89"/>
        <v>479500</v>
      </c>
      <c r="J1340" s="141">
        <f t="shared" si="90"/>
        <v>537040</v>
      </c>
      <c r="K1340" s="142">
        <f>J1340/G1340*100</f>
        <v>116.3195586211242</v>
      </c>
    </row>
    <row r="1341" spans="1:12" s="120" customFormat="1" ht="12.75">
      <c r="A1341" s="137" t="s">
        <v>2116</v>
      </c>
      <c r="B1341" s="138">
        <v>1072731</v>
      </c>
      <c r="C1341" s="138" t="s">
        <v>2118</v>
      </c>
      <c r="D1341" s="139">
        <v>272.8</v>
      </c>
      <c r="E1341" s="231">
        <v>1512</v>
      </c>
      <c r="F1341" s="232">
        <v>497295</v>
      </c>
      <c r="G1341" s="141">
        <f t="shared" si="92"/>
        <v>452086.3636363636</v>
      </c>
      <c r="H1341" s="140">
        <v>1600</v>
      </c>
      <c r="I1341" s="140">
        <f t="shared" si="89"/>
        <v>436480</v>
      </c>
      <c r="J1341" s="141">
        <f t="shared" si="90"/>
        <v>488857.60000000003</v>
      </c>
      <c r="K1341" s="142">
        <f>J1341/G1341*100</f>
        <v>108.13367518273864</v>
      </c>
      <c r="L1341"/>
    </row>
    <row r="1342" spans="1:11" ht="12.75">
      <c r="A1342" s="137"/>
      <c r="B1342" s="138"/>
      <c r="C1342" s="138"/>
      <c r="D1342" s="139"/>
      <c r="E1342" s="140"/>
      <c r="F1342" s="140"/>
      <c r="G1342" s="141">
        <f t="shared" si="92"/>
        <v>0</v>
      </c>
      <c r="H1342" s="140"/>
      <c r="I1342" s="140">
        <f t="shared" si="89"/>
        <v>0</v>
      </c>
      <c r="J1342" s="141">
        <f t="shared" si="90"/>
        <v>0</v>
      </c>
      <c r="K1342" s="142"/>
    </row>
    <row r="1343" spans="1:12" s="154" customFormat="1" ht="15">
      <c r="A1343" s="137" t="s">
        <v>2119</v>
      </c>
      <c r="B1343" s="138">
        <v>1072700</v>
      </c>
      <c r="C1343" s="138" t="s">
        <v>232</v>
      </c>
      <c r="D1343" s="139">
        <v>321.6</v>
      </c>
      <c r="E1343" s="231">
        <v>477</v>
      </c>
      <c r="F1343" s="232">
        <v>208776</v>
      </c>
      <c r="G1343" s="141">
        <f t="shared" si="92"/>
        <v>189796.36363636362</v>
      </c>
      <c r="H1343" s="140">
        <v>800</v>
      </c>
      <c r="I1343" s="140">
        <f t="shared" si="89"/>
        <v>257280.00000000003</v>
      </c>
      <c r="J1343" s="141">
        <f t="shared" si="90"/>
        <v>288153.60000000003</v>
      </c>
      <c r="K1343" s="142">
        <f>J1343/G1343*100</f>
        <v>151.82250833429134</v>
      </c>
      <c r="L1343"/>
    </row>
    <row r="1344" spans="1:11" ht="12.75">
      <c r="A1344" s="137" t="s">
        <v>2119</v>
      </c>
      <c r="B1344" s="138">
        <v>1072930</v>
      </c>
      <c r="C1344" s="138" t="s">
        <v>233</v>
      </c>
      <c r="D1344" s="139">
        <v>321.6</v>
      </c>
      <c r="E1344" s="231">
        <v>1239</v>
      </c>
      <c r="F1344" s="232">
        <v>528015</v>
      </c>
      <c r="G1344" s="141">
        <f t="shared" si="92"/>
        <v>480013.63636363635</v>
      </c>
      <c r="H1344" s="140">
        <v>1400</v>
      </c>
      <c r="I1344" s="140">
        <f t="shared" si="89"/>
        <v>450240.00000000006</v>
      </c>
      <c r="J1344" s="141">
        <f t="shared" si="90"/>
        <v>504268.8000000001</v>
      </c>
      <c r="K1344" s="142">
        <f>J1344/G1344*100</f>
        <v>105.05301553933128</v>
      </c>
    </row>
    <row r="1345" spans="1:12" s="120" customFormat="1" ht="12.75">
      <c r="A1345" s="137" t="s">
        <v>2119</v>
      </c>
      <c r="B1345" s="138">
        <v>1072920</v>
      </c>
      <c r="C1345" s="138" t="s">
        <v>2120</v>
      </c>
      <c r="D1345" s="139">
        <v>214.4</v>
      </c>
      <c r="E1345" s="140"/>
      <c r="F1345" s="141"/>
      <c r="G1345" s="141">
        <f t="shared" si="92"/>
        <v>0</v>
      </c>
      <c r="H1345" s="140">
        <v>200</v>
      </c>
      <c r="I1345" s="140">
        <f t="shared" si="89"/>
        <v>42880</v>
      </c>
      <c r="J1345" s="141">
        <f t="shared" si="90"/>
        <v>48025.600000000006</v>
      </c>
      <c r="K1345" s="142"/>
      <c r="L1345"/>
    </row>
    <row r="1346" spans="1:11" ht="12.75">
      <c r="A1346" s="137"/>
      <c r="B1346" s="138"/>
      <c r="C1346" s="138"/>
      <c r="D1346" s="139"/>
      <c r="E1346" s="140"/>
      <c r="F1346" s="141"/>
      <c r="G1346" s="141">
        <f t="shared" si="92"/>
        <v>0</v>
      </c>
      <c r="H1346" s="140"/>
      <c r="I1346" s="140">
        <f t="shared" si="89"/>
        <v>0</v>
      </c>
      <c r="J1346" s="141">
        <f t="shared" si="90"/>
        <v>0</v>
      </c>
      <c r="K1346" s="142"/>
    </row>
    <row r="1347" spans="1:11" ht="12.75">
      <c r="A1347" s="137" t="s">
        <v>2121</v>
      </c>
      <c r="B1347" s="138">
        <v>1072062</v>
      </c>
      <c r="C1347" s="138" t="s">
        <v>2122</v>
      </c>
      <c r="D1347" s="139">
        <v>119.1</v>
      </c>
      <c r="E1347" s="231">
        <v>631</v>
      </c>
      <c r="F1347" s="232">
        <v>90327</v>
      </c>
      <c r="G1347" s="141">
        <f t="shared" si="92"/>
        <v>82115.45454545454</v>
      </c>
      <c r="H1347" s="140">
        <v>750</v>
      </c>
      <c r="I1347" s="140">
        <f t="shared" si="89"/>
        <v>89325</v>
      </c>
      <c r="J1347" s="141">
        <f t="shared" si="90"/>
        <v>100044.00000000001</v>
      </c>
      <c r="K1347" s="142">
        <f>J1347/G1347*100</f>
        <v>121.8333388687768</v>
      </c>
    </row>
    <row r="1348" spans="1:12" s="120" customFormat="1" ht="12.75">
      <c r="A1348" s="137" t="s">
        <v>2121</v>
      </c>
      <c r="B1348" s="138">
        <v>1072061</v>
      </c>
      <c r="C1348" s="138" t="s">
        <v>2123</v>
      </c>
      <c r="D1348" s="139">
        <v>238.3</v>
      </c>
      <c r="E1348" s="231">
        <v>816</v>
      </c>
      <c r="F1348" s="232">
        <v>231411</v>
      </c>
      <c r="G1348" s="141">
        <f t="shared" si="92"/>
        <v>210373.63636363635</v>
      </c>
      <c r="H1348" s="140">
        <v>950</v>
      </c>
      <c r="I1348" s="140">
        <f t="shared" si="89"/>
        <v>226385</v>
      </c>
      <c r="J1348" s="141">
        <f t="shared" si="90"/>
        <v>253551.2</v>
      </c>
      <c r="K1348" s="142">
        <f>J1348/G1348*100</f>
        <v>120.52422745677605</v>
      </c>
      <c r="L1348"/>
    </row>
    <row r="1349" spans="1:11" ht="12.75">
      <c r="A1349" s="137" t="s">
        <v>2121</v>
      </c>
      <c r="B1349" s="138">
        <v>1072067</v>
      </c>
      <c r="C1349" s="138" t="s">
        <v>2124</v>
      </c>
      <c r="D1349" s="139">
        <v>297.9</v>
      </c>
      <c r="E1349" s="231">
        <v>93</v>
      </c>
      <c r="F1349" s="232">
        <v>33168</v>
      </c>
      <c r="G1349" s="141">
        <f t="shared" si="92"/>
        <v>30152.727272727272</v>
      </c>
      <c r="H1349" s="140">
        <v>100</v>
      </c>
      <c r="I1349" s="140">
        <f t="shared" si="89"/>
        <v>29789.999999999996</v>
      </c>
      <c r="J1349" s="141">
        <f t="shared" si="90"/>
        <v>33364.799999999996</v>
      </c>
      <c r="K1349" s="142">
        <f>J1349/G1349*100</f>
        <v>110.65267727930535</v>
      </c>
    </row>
    <row r="1350" spans="1:12" s="120" customFormat="1" ht="12.75">
      <c r="A1350" s="137"/>
      <c r="B1350" s="138"/>
      <c r="C1350" s="138"/>
      <c r="D1350" s="139"/>
      <c r="E1350" s="140"/>
      <c r="F1350" s="140"/>
      <c r="G1350" s="141">
        <f t="shared" si="92"/>
        <v>0</v>
      </c>
      <c r="H1350" s="140"/>
      <c r="I1350" s="140">
        <f t="shared" si="89"/>
        <v>0</v>
      </c>
      <c r="J1350" s="141">
        <f t="shared" si="90"/>
        <v>0</v>
      </c>
      <c r="K1350" s="142"/>
      <c r="L1350"/>
    </row>
    <row r="1351" spans="1:11" ht="12.75">
      <c r="A1351" s="137" t="s">
        <v>2125</v>
      </c>
      <c r="B1351" s="138">
        <v>1072915</v>
      </c>
      <c r="C1351" s="138" t="s">
        <v>2126</v>
      </c>
      <c r="D1351" s="139">
        <v>202.7</v>
      </c>
      <c r="E1351" s="231">
        <v>1246</v>
      </c>
      <c r="F1351" s="232">
        <v>530767</v>
      </c>
      <c r="G1351" s="141">
        <f t="shared" si="92"/>
        <v>482515.45454545453</v>
      </c>
      <c r="H1351" s="140">
        <v>1400</v>
      </c>
      <c r="I1351" s="140">
        <f t="shared" si="89"/>
        <v>283780</v>
      </c>
      <c r="J1351" s="141">
        <f t="shared" si="90"/>
        <v>317833.60000000003</v>
      </c>
      <c r="K1351" s="142">
        <f>J1351/G1351*100</f>
        <v>65.87013887449673</v>
      </c>
    </row>
    <row r="1352" spans="1:11" ht="12.75">
      <c r="A1352" s="137" t="s">
        <v>2125</v>
      </c>
      <c r="B1352" s="138">
        <v>1072907</v>
      </c>
      <c r="C1352" s="138" t="s">
        <v>2127</v>
      </c>
      <c r="D1352" s="139">
        <v>225.2</v>
      </c>
      <c r="E1352" s="231">
        <v>198</v>
      </c>
      <c r="F1352" s="232">
        <v>87207</v>
      </c>
      <c r="G1352" s="141">
        <f t="shared" si="92"/>
        <v>79279.0909090909</v>
      </c>
      <c r="H1352" s="140"/>
      <c r="I1352" s="140">
        <f t="shared" si="89"/>
        <v>0</v>
      </c>
      <c r="J1352" s="141">
        <f t="shared" si="90"/>
        <v>0</v>
      </c>
      <c r="K1352" s="142">
        <f>J1352/G1352*100</f>
        <v>0</v>
      </c>
    </row>
    <row r="1353" spans="1:12" s="154" customFormat="1" ht="15">
      <c r="A1353" s="137" t="s">
        <v>2125</v>
      </c>
      <c r="B1353" s="138">
        <v>1072909</v>
      </c>
      <c r="C1353" s="138" t="s">
        <v>2128</v>
      </c>
      <c r="D1353" s="139">
        <v>536.3</v>
      </c>
      <c r="E1353" s="231">
        <v>4</v>
      </c>
      <c r="F1353" s="232">
        <v>2531</v>
      </c>
      <c r="G1353" s="141">
        <f t="shared" si="92"/>
        <v>2300.9090909090905</v>
      </c>
      <c r="H1353" s="140">
        <v>30</v>
      </c>
      <c r="I1353" s="140">
        <f t="shared" si="89"/>
        <v>16088.999999999998</v>
      </c>
      <c r="J1353" s="141">
        <f t="shared" si="90"/>
        <v>18019.68</v>
      </c>
      <c r="K1353" s="142">
        <f>J1353/G1353*100</f>
        <v>783.1548004741211</v>
      </c>
      <c r="L1353"/>
    </row>
    <row r="1354" spans="1:12" s="154" customFormat="1" ht="15">
      <c r="A1354" s="137" t="s">
        <v>2125</v>
      </c>
      <c r="B1354" s="138">
        <v>1072908</v>
      </c>
      <c r="C1354" s="138" t="s">
        <v>2129</v>
      </c>
      <c r="D1354" s="139">
        <v>202.7</v>
      </c>
      <c r="E1354" s="140"/>
      <c r="F1354" s="141"/>
      <c r="G1354" s="141">
        <f t="shared" si="92"/>
        <v>0</v>
      </c>
      <c r="H1354" s="140">
        <v>200</v>
      </c>
      <c r="I1354" s="140">
        <f t="shared" si="89"/>
        <v>40540</v>
      </c>
      <c r="J1354" s="141">
        <f t="shared" si="90"/>
        <v>45404.8</v>
      </c>
      <c r="K1354" s="142"/>
      <c r="L1354"/>
    </row>
    <row r="1355" spans="1:11" ht="12.75">
      <c r="A1355" s="137" t="s">
        <v>2125</v>
      </c>
      <c r="B1355" s="138">
        <v>1072910</v>
      </c>
      <c r="C1355" s="138" t="s">
        <v>2130</v>
      </c>
      <c r="D1355" s="139">
        <v>250.2</v>
      </c>
      <c r="E1355" s="231">
        <v>4130</v>
      </c>
      <c r="F1355" s="232">
        <v>1977367</v>
      </c>
      <c r="G1355" s="141">
        <f t="shared" si="92"/>
        <v>1797606.3636363635</v>
      </c>
      <c r="H1355" s="140">
        <v>4800</v>
      </c>
      <c r="I1355" s="140">
        <f t="shared" si="89"/>
        <v>1200960</v>
      </c>
      <c r="J1355" s="141">
        <f t="shared" si="90"/>
        <v>1345075.2000000002</v>
      </c>
      <c r="K1355" s="142">
        <f>J1355/G1355*100</f>
        <v>74.82590333509158</v>
      </c>
    </row>
    <row r="1356" spans="1:11" ht="12.75">
      <c r="A1356" s="137"/>
      <c r="B1356" s="138"/>
      <c r="C1356" s="138"/>
      <c r="D1356" s="139"/>
      <c r="E1356" s="140"/>
      <c r="F1356" s="140"/>
      <c r="G1356" s="141">
        <f t="shared" si="92"/>
        <v>0</v>
      </c>
      <c r="H1356" s="140"/>
      <c r="I1356" s="140">
        <f t="shared" si="89"/>
        <v>0</v>
      </c>
      <c r="J1356" s="141">
        <f t="shared" si="90"/>
        <v>0</v>
      </c>
      <c r="K1356" s="142"/>
    </row>
    <row r="1357" spans="1:11" ht="12.75">
      <c r="A1357" s="137" t="s">
        <v>2131</v>
      </c>
      <c r="B1357" s="138">
        <v>1072636</v>
      </c>
      <c r="C1357" s="138" t="s">
        <v>2132</v>
      </c>
      <c r="D1357" s="139">
        <v>340.4</v>
      </c>
      <c r="E1357" s="231">
        <v>36</v>
      </c>
      <c r="F1357" s="232">
        <v>29587</v>
      </c>
      <c r="G1357" s="141">
        <f t="shared" si="92"/>
        <v>26897.272727272724</v>
      </c>
      <c r="H1357" s="140">
        <v>40</v>
      </c>
      <c r="I1357" s="140">
        <f t="shared" si="89"/>
        <v>13616</v>
      </c>
      <c r="J1357" s="141">
        <f t="shared" si="90"/>
        <v>15249.920000000002</v>
      </c>
      <c r="K1357" s="142">
        <f>J1357/G1357*100</f>
        <v>56.696900665832985</v>
      </c>
    </row>
    <row r="1358" spans="1:11" ht="12.75">
      <c r="A1358" s="137" t="s">
        <v>2131</v>
      </c>
      <c r="B1358" s="138">
        <v>1072635</v>
      </c>
      <c r="C1358" s="138" t="s">
        <v>2133</v>
      </c>
      <c r="D1358" s="139">
        <v>170.2</v>
      </c>
      <c r="E1358" s="231">
        <v>928</v>
      </c>
      <c r="F1358" s="232">
        <v>370049</v>
      </c>
      <c r="G1358" s="141">
        <f t="shared" si="92"/>
        <v>336408.18181818177</v>
      </c>
      <c r="H1358" s="140">
        <v>1000</v>
      </c>
      <c r="I1358" s="140">
        <f t="shared" si="89"/>
        <v>170200</v>
      </c>
      <c r="J1358" s="141">
        <f t="shared" si="90"/>
        <v>190624.00000000003</v>
      </c>
      <c r="K1358" s="142">
        <f>J1358/G1358*100</f>
        <v>56.66449578299092</v>
      </c>
    </row>
    <row r="1359" spans="1:11" ht="12.75">
      <c r="A1359" s="137" t="s">
        <v>2131</v>
      </c>
      <c r="B1359" s="138">
        <v>1072851</v>
      </c>
      <c r="C1359" s="138" t="s">
        <v>2134</v>
      </c>
      <c r="D1359" s="139">
        <v>170.2</v>
      </c>
      <c r="E1359" s="231">
        <v>4</v>
      </c>
      <c r="F1359" s="232">
        <v>1619</v>
      </c>
      <c r="G1359" s="141">
        <f t="shared" si="92"/>
        <v>1471.8181818181818</v>
      </c>
      <c r="H1359" s="140">
        <v>40</v>
      </c>
      <c r="I1359" s="140">
        <f aca="true" t="shared" si="95" ref="I1359:I1422">D1359*H1359</f>
        <v>6808</v>
      </c>
      <c r="J1359" s="141">
        <f t="shared" si="90"/>
        <v>7624.960000000001</v>
      </c>
      <c r="K1359" s="142">
        <f>J1359/G1359*100</f>
        <v>518.0639901173564</v>
      </c>
    </row>
    <row r="1360" spans="1:11" ht="12.75">
      <c r="A1360" s="137" t="s">
        <v>2131</v>
      </c>
      <c r="B1360" s="138">
        <v>1072723</v>
      </c>
      <c r="C1360" s="138" t="s">
        <v>2135</v>
      </c>
      <c r="D1360" s="139">
        <v>340.4</v>
      </c>
      <c r="E1360" s="231">
        <v>78</v>
      </c>
      <c r="F1360" s="232">
        <v>64106</v>
      </c>
      <c r="G1360" s="141">
        <f t="shared" si="92"/>
        <v>58278.181818181816</v>
      </c>
      <c r="H1360" s="140">
        <v>80</v>
      </c>
      <c r="I1360" s="140">
        <f t="shared" si="95"/>
        <v>27232</v>
      </c>
      <c r="J1360" s="141">
        <f aca="true" t="shared" si="96" ref="J1360:J1423">I1360*1.12</f>
        <v>30499.840000000004</v>
      </c>
      <c r="K1360" s="142">
        <f>J1360/G1360*100</f>
        <v>52.334920288272556</v>
      </c>
    </row>
    <row r="1361" spans="1:11" ht="12.75">
      <c r="A1361" s="137" t="s">
        <v>2131</v>
      </c>
      <c r="B1361" s="138">
        <v>1072724</v>
      </c>
      <c r="C1361" s="138" t="s">
        <v>2136</v>
      </c>
      <c r="D1361" s="139">
        <v>170.2</v>
      </c>
      <c r="E1361" s="231">
        <v>3085</v>
      </c>
      <c r="F1361" s="232">
        <v>1202899</v>
      </c>
      <c r="G1361" s="141">
        <f t="shared" si="92"/>
        <v>1093544.5454545454</v>
      </c>
      <c r="H1361" s="140">
        <v>3500</v>
      </c>
      <c r="I1361" s="140">
        <f t="shared" si="95"/>
        <v>595700</v>
      </c>
      <c r="J1361" s="141">
        <f t="shared" si="96"/>
        <v>667184.0000000001</v>
      </c>
      <c r="K1361" s="142">
        <f>J1361/G1361*100</f>
        <v>61.01114058620052</v>
      </c>
    </row>
    <row r="1362" spans="1:12" s="120" customFormat="1" ht="12.75">
      <c r="A1362" s="137" t="s">
        <v>2131</v>
      </c>
      <c r="B1362" s="138">
        <v>1072643</v>
      </c>
      <c r="C1362" s="138" t="s">
        <v>2137</v>
      </c>
      <c r="D1362" s="139">
        <v>340.4</v>
      </c>
      <c r="E1362" s="140"/>
      <c r="F1362" s="141"/>
      <c r="G1362" s="141">
        <f t="shared" si="92"/>
        <v>0</v>
      </c>
      <c r="H1362" s="140">
        <v>10</v>
      </c>
      <c r="I1362" s="140">
        <f t="shared" si="95"/>
        <v>3404</v>
      </c>
      <c r="J1362" s="141">
        <f t="shared" si="96"/>
        <v>3812.4800000000005</v>
      </c>
      <c r="K1362" s="142"/>
      <c r="L1362"/>
    </row>
    <row r="1363" spans="1:11" ht="12.75">
      <c r="A1363" s="137" t="s">
        <v>2131</v>
      </c>
      <c r="B1363" s="138">
        <v>1072644</v>
      </c>
      <c r="C1363" s="138" t="s">
        <v>2138</v>
      </c>
      <c r="D1363" s="139">
        <v>170.2</v>
      </c>
      <c r="E1363" s="140"/>
      <c r="F1363" s="141"/>
      <c r="G1363" s="141">
        <f t="shared" si="92"/>
        <v>0</v>
      </c>
      <c r="H1363" s="140">
        <v>50</v>
      </c>
      <c r="I1363" s="140">
        <f t="shared" si="95"/>
        <v>8510</v>
      </c>
      <c r="J1363" s="141">
        <f t="shared" si="96"/>
        <v>9531.2</v>
      </c>
      <c r="K1363" s="142"/>
    </row>
    <row r="1364" spans="1:11" ht="12.75">
      <c r="A1364" s="137" t="s">
        <v>2131</v>
      </c>
      <c r="B1364" s="138">
        <v>1072791</v>
      </c>
      <c r="C1364" s="138" t="s">
        <v>2139</v>
      </c>
      <c r="D1364" s="139">
        <v>340.4</v>
      </c>
      <c r="E1364" s="231">
        <v>619</v>
      </c>
      <c r="F1364" s="232">
        <v>479030</v>
      </c>
      <c r="G1364" s="141">
        <f aca="true" t="shared" si="97" ref="G1364:G1427">F1364/1.1</f>
        <v>435481.8181818181</v>
      </c>
      <c r="H1364" s="140">
        <v>630</v>
      </c>
      <c r="I1364" s="140">
        <f t="shared" si="95"/>
        <v>214452</v>
      </c>
      <c r="J1364" s="141">
        <f t="shared" si="96"/>
        <v>240186.24000000002</v>
      </c>
      <c r="K1364" s="142">
        <f>J1364/G1364*100</f>
        <v>55.15413731916583</v>
      </c>
    </row>
    <row r="1365" spans="1:12" s="120" customFormat="1" ht="12.75">
      <c r="A1365" s="137" t="s">
        <v>2131</v>
      </c>
      <c r="B1365" s="138">
        <v>1072790</v>
      </c>
      <c r="C1365" s="138" t="s">
        <v>2140</v>
      </c>
      <c r="D1365" s="139">
        <v>170.2</v>
      </c>
      <c r="E1365" s="231">
        <v>14786</v>
      </c>
      <c r="F1365" s="232">
        <v>5735670</v>
      </c>
      <c r="G1365" s="141">
        <f t="shared" si="97"/>
        <v>5214245.454545454</v>
      </c>
      <c r="H1365" s="140">
        <v>16500</v>
      </c>
      <c r="I1365" s="140">
        <f t="shared" si="95"/>
        <v>2808300</v>
      </c>
      <c r="J1365" s="141">
        <f t="shared" si="96"/>
        <v>3145296.0000000005</v>
      </c>
      <c r="K1365" s="142">
        <f>J1365/G1365*100</f>
        <v>60.32121094832863</v>
      </c>
      <c r="L1365"/>
    </row>
    <row r="1366" spans="1:12" s="154" customFormat="1" ht="15">
      <c r="A1366" s="137"/>
      <c r="B1366" s="138"/>
      <c r="C1366" s="138"/>
      <c r="D1366" s="139"/>
      <c r="E1366" s="140"/>
      <c r="F1366" s="140"/>
      <c r="G1366" s="141">
        <f t="shared" si="97"/>
        <v>0</v>
      </c>
      <c r="H1366" s="140"/>
      <c r="I1366" s="140">
        <f t="shared" si="95"/>
        <v>0</v>
      </c>
      <c r="J1366" s="141">
        <f t="shared" si="96"/>
        <v>0</v>
      </c>
      <c r="K1366" s="142"/>
      <c r="L1366"/>
    </row>
    <row r="1367" spans="1:12" s="154" customFormat="1" ht="15">
      <c r="A1367" s="137" t="s">
        <v>2141</v>
      </c>
      <c r="B1367" s="138">
        <v>1072613</v>
      </c>
      <c r="C1367" s="138" t="s">
        <v>2142</v>
      </c>
      <c r="D1367" s="139">
        <v>273.2</v>
      </c>
      <c r="E1367" s="231">
        <v>916</v>
      </c>
      <c r="F1367" s="232">
        <v>433978</v>
      </c>
      <c r="G1367" s="141">
        <f t="shared" si="97"/>
        <v>394525.45454545453</v>
      </c>
      <c r="H1367" s="140">
        <v>1500</v>
      </c>
      <c r="I1367" s="140">
        <f t="shared" si="95"/>
        <v>409800</v>
      </c>
      <c r="J1367" s="141">
        <f t="shared" si="96"/>
        <v>458976.00000000006</v>
      </c>
      <c r="K1367" s="142">
        <f>J1367/G1367*100</f>
        <v>116.33621980837741</v>
      </c>
      <c r="L1367"/>
    </row>
    <row r="1368" spans="1:11" ht="12.75">
      <c r="A1368" s="137" t="s">
        <v>2141</v>
      </c>
      <c r="B1368" s="138">
        <v>1072928</v>
      </c>
      <c r="C1368" s="138" t="s">
        <v>2143</v>
      </c>
      <c r="D1368" s="139">
        <v>210.2</v>
      </c>
      <c r="E1368" s="231">
        <v>213</v>
      </c>
      <c r="F1368" s="232">
        <v>87566</v>
      </c>
      <c r="G1368" s="141">
        <f t="shared" si="97"/>
        <v>79605.45454545454</v>
      </c>
      <c r="H1368" s="140">
        <v>800</v>
      </c>
      <c r="I1368" s="140">
        <f t="shared" si="95"/>
        <v>168160</v>
      </c>
      <c r="J1368" s="141">
        <f t="shared" si="96"/>
        <v>188339.2</v>
      </c>
      <c r="K1368" s="142">
        <f>J1368/G1368*100</f>
        <v>236.59082292213873</v>
      </c>
    </row>
    <row r="1369" spans="1:11" ht="12.75">
      <c r="A1369" s="137" t="s">
        <v>2141</v>
      </c>
      <c r="B1369" s="138">
        <v>1072627</v>
      </c>
      <c r="C1369" s="138" t="s">
        <v>2144</v>
      </c>
      <c r="D1369" s="139">
        <v>166.9</v>
      </c>
      <c r="E1369" s="231">
        <v>531</v>
      </c>
      <c r="F1369" s="232">
        <v>103152</v>
      </c>
      <c r="G1369" s="141">
        <f t="shared" si="97"/>
        <v>93774.54545454544</v>
      </c>
      <c r="H1369" s="140">
        <v>1000</v>
      </c>
      <c r="I1369" s="140">
        <f t="shared" si="95"/>
        <v>166900</v>
      </c>
      <c r="J1369" s="141">
        <f t="shared" si="96"/>
        <v>186928.00000000003</v>
      </c>
      <c r="K1369" s="142">
        <f>J1369/G1369*100</f>
        <v>199.3376764386537</v>
      </c>
    </row>
    <row r="1370" spans="1:11" ht="12.75">
      <c r="A1370" s="137" t="s">
        <v>2141</v>
      </c>
      <c r="B1370" s="138">
        <v>1072625</v>
      </c>
      <c r="C1370" s="138" t="s">
        <v>785</v>
      </c>
      <c r="D1370" s="139">
        <v>210.2</v>
      </c>
      <c r="E1370" s="231">
        <v>2658</v>
      </c>
      <c r="F1370" s="232">
        <v>1020624</v>
      </c>
      <c r="G1370" s="141">
        <f t="shared" si="97"/>
        <v>927839.9999999999</v>
      </c>
      <c r="H1370" s="140">
        <v>3300</v>
      </c>
      <c r="I1370" s="140">
        <f t="shared" si="95"/>
        <v>693660</v>
      </c>
      <c r="J1370" s="141">
        <f t="shared" si="96"/>
        <v>776899.2000000001</v>
      </c>
      <c r="K1370" s="142">
        <f>J1370/G1370*100</f>
        <v>83.73202276254528</v>
      </c>
    </row>
    <row r="1371" spans="1:11" ht="12.75">
      <c r="A1371" s="137"/>
      <c r="B1371" s="138"/>
      <c r="C1371" s="138"/>
      <c r="D1371" s="139"/>
      <c r="E1371" s="140"/>
      <c r="F1371" s="140"/>
      <c r="G1371" s="141">
        <f t="shared" si="97"/>
        <v>0</v>
      </c>
      <c r="H1371" s="140"/>
      <c r="I1371" s="140">
        <f t="shared" si="95"/>
        <v>0</v>
      </c>
      <c r="J1371" s="141">
        <f t="shared" si="96"/>
        <v>0</v>
      </c>
      <c r="K1371" s="142"/>
    </row>
    <row r="1372" spans="1:11" ht="12.75">
      <c r="A1372" s="143" t="s">
        <v>2145</v>
      </c>
      <c r="B1372" s="144">
        <v>1072141</v>
      </c>
      <c r="C1372" s="144" t="s">
        <v>2146</v>
      </c>
      <c r="D1372" s="145">
        <v>1104.5</v>
      </c>
      <c r="E1372" s="140"/>
      <c r="F1372" s="140"/>
      <c r="G1372" s="141">
        <f t="shared" si="97"/>
        <v>0</v>
      </c>
      <c r="H1372" s="140">
        <v>2</v>
      </c>
      <c r="I1372" s="140">
        <f t="shared" si="95"/>
        <v>2209</v>
      </c>
      <c r="J1372" s="141">
        <f t="shared" si="96"/>
        <v>2474.0800000000004</v>
      </c>
      <c r="K1372" s="142"/>
    </row>
    <row r="1373" spans="1:11" ht="12.75">
      <c r="A1373" s="137"/>
      <c r="B1373" s="138"/>
      <c r="C1373" s="138"/>
      <c r="D1373" s="139"/>
      <c r="E1373" s="140"/>
      <c r="F1373" s="140"/>
      <c r="G1373" s="141">
        <f t="shared" si="97"/>
        <v>0</v>
      </c>
      <c r="H1373" s="140"/>
      <c r="I1373" s="140">
        <f t="shared" si="95"/>
        <v>0</v>
      </c>
      <c r="J1373" s="141">
        <f t="shared" si="96"/>
        <v>0</v>
      </c>
      <c r="K1373" s="142"/>
    </row>
    <row r="1374" spans="1:11" ht="12.75">
      <c r="A1374" s="137" t="s">
        <v>2147</v>
      </c>
      <c r="B1374" s="138">
        <v>1072750</v>
      </c>
      <c r="C1374" s="138" t="s">
        <v>2148</v>
      </c>
      <c r="D1374" s="139">
        <v>561</v>
      </c>
      <c r="E1374" s="231">
        <v>463</v>
      </c>
      <c r="F1374" s="232">
        <v>319647</v>
      </c>
      <c r="G1374" s="141">
        <f t="shared" si="97"/>
        <v>290588.1818181818</v>
      </c>
      <c r="H1374" s="140">
        <v>550</v>
      </c>
      <c r="I1374" s="140">
        <f t="shared" si="95"/>
        <v>308550</v>
      </c>
      <c r="J1374" s="141">
        <f t="shared" si="96"/>
        <v>345576.00000000006</v>
      </c>
      <c r="K1374" s="142">
        <f>J1374/G1374*100</f>
        <v>118.92293686472892</v>
      </c>
    </row>
    <row r="1375" spans="1:11" ht="12.75">
      <c r="A1375" s="137"/>
      <c r="B1375" s="138"/>
      <c r="C1375" s="138"/>
      <c r="D1375" s="139"/>
      <c r="E1375" s="140"/>
      <c r="F1375" s="141"/>
      <c r="G1375" s="141">
        <f t="shared" si="97"/>
        <v>0</v>
      </c>
      <c r="H1375" s="140"/>
      <c r="I1375" s="140">
        <f t="shared" si="95"/>
        <v>0</v>
      </c>
      <c r="J1375" s="141">
        <f t="shared" si="96"/>
        <v>0</v>
      </c>
      <c r="K1375" s="142"/>
    </row>
    <row r="1376" spans="1:12" s="120" customFormat="1" ht="12.75">
      <c r="A1376" s="137" t="s">
        <v>2149</v>
      </c>
      <c r="B1376" s="138">
        <v>1072631</v>
      </c>
      <c r="C1376" s="138" t="s">
        <v>2150</v>
      </c>
      <c r="D1376" s="139">
        <v>480.7</v>
      </c>
      <c r="E1376" s="231">
        <v>2919</v>
      </c>
      <c r="F1376" s="232">
        <v>1696409</v>
      </c>
      <c r="G1376" s="141">
        <f t="shared" si="97"/>
        <v>1542189.9999999998</v>
      </c>
      <c r="H1376" s="140">
        <v>3500</v>
      </c>
      <c r="I1376" s="140">
        <f t="shared" si="95"/>
        <v>1682450</v>
      </c>
      <c r="J1376" s="141">
        <f t="shared" si="96"/>
        <v>1884344.0000000002</v>
      </c>
      <c r="K1376" s="142">
        <f>J1376/G1376*100</f>
        <v>122.1862416433773</v>
      </c>
      <c r="L1376"/>
    </row>
    <row r="1377" spans="1:11" ht="12.75">
      <c r="A1377" s="137"/>
      <c r="B1377" s="138"/>
      <c r="C1377" s="138"/>
      <c r="D1377" s="139"/>
      <c r="E1377" s="140"/>
      <c r="F1377" s="141"/>
      <c r="G1377" s="141">
        <f t="shared" si="97"/>
        <v>0</v>
      </c>
      <c r="H1377" s="140"/>
      <c r="I1377" s="140">
        <f t="shared" si="95"/>
        <v>0</v>
      </c>
      <c r="J1377" s="141">
        <f t="shared" si="96"/>
        <v>0</v>
      </c>
      <c r="K1377" s="142"/>
    </row>
    <row r="1378" spans="1:11" ht="12.75">
      <c r="A1378" s="137" t="s">
        <v>2151</v>
      </c>
      <c r="B1378" s="138">
        <v>1072705</v>
      </c>
      <c r="C1378" s="138" t="s">
        <v>2152</v>
      </c>
      <c r="D1378" s="139">
        <v>301.5</v>
      </c>
      <c r="E1378" s="231">
        <v>534</v>
      </c>
      <c r="F1378" s="232">
        <v>302958</v>
      </c>
      <c r="G1378" s="141">
        <f t="shared" si="97"/>
        <v>275416.3636363636</v>
      </c>
      <c r="H1378" s="140">
        <v>1000</v>
      </c>
      <c r="I1378" s="140">
        <f t="shared" si="95"/>
        <v>301500</v>
      </c>
      <c r="J1378" s="141">
        <f t="shared" si="96"/>
        <v>337680.00000000006</v>
      </c>
      <c r="K1378" s="142">
        <f>J1378/G1378*100</f>
        <v>122.607094052641</v>
      </c>
    </row>
    <row r="1379" spans="1:11" ht="12.75">
      <c r="A1379" s="137" t="s">
        <v>2151</v>
      </c>
      <c r="B1379" s="138">
        <v>1072901</v>
      </c>
      <c r="C1379" s="138" t="s">
        <v>2153</v>
      </c>
      <c r="D1379" s="139"/>
      <c r="E1379" s="231">
        <v>1365</v>
      </c>
      <c r="F1379" s="232">
        <v>802649</v>
      </c>
      <c r="G1379" s="141">
        <f t="shared" si="97"/>
        <v>729680.9090909091</v>
      </c>
      <c r="H1379" s="140"/>
      <c r="I1379" s="140">
        <f t="shared" si="95"/>
        <v>0</v>
      </c>
      <c r="J1379" s="141">
        <f t="shared" si="96"/>
        <v>0</v>
      </c>
      <c r="K1379" s="142">
        <f>J1379/G1379*100</f>
        <v>0</v>
      </c>
    </row>
    <row r="1380" spans="1:11" ht="12.75">
      <c r="A1380" s="137" t="s">
        <v>2151</v>
      </c>
      <c r="B1380" s="138">
        <v>1072861</v>
      </c>
      <c r="C1380" s="138" t="s">
        <v>2154</v>
      </c>
      <c r="D1380" s="139">
        <v>301.5</v>
      </c>
      <c r="E1380" s="231">
        <v>292</v>
      </c>
      <c r="F1380" s="232">
        <v>161567</v>
      </c>
      <c r="G1380" s="141">
        <f t="shared" si="97"/>
        <v>146879.0909090909</v>
      </c>
      <c r="H1380" s="140">
        <v>1600</v>
      </c>
      <c r="I1380" s="140">
        <f t="shared" si="95"/>
        <v>482400</v>
      </c>
      <c r="J1380" s="141">
        <f t="shared" si="96"/>
        <v>540288</v>
      </c>
      <c r="K1380" s="142">
        <f>J1380/G1380*100</f>
        <v>367.8454139768641</v>
      </c>
    </row>
    <row r="1381" spans="1:11" ht="12.75">
      <c r="A1381" s="137"/>
      <c r="B1381" s="138"/>
      <c r="C1381" s="138"/>
      <c r="D1381" s="139"/>
      <c r="E1381" s="140"/>
      <c r="F1381" s="141"/>
      <c r="G1381" s="141">
        <f t="shared" si="97"/>
        <v>0</v>
      </c>
      <c r="H1381" s="140"/>
      <c r="I1381" s="140">
        <f t="shared" si="95"/>
        <v>0</v>
      </c>
      <c r="J1381" s="141">
        <f t="shared" si="96"/>
        <v>0</v>
      </c>
      <c r="K1381" s="142"/>
    </row>
    <row r="1382" spans="1:11" ht="12.75">
      <c r="A1382" s="137" t="s">
        <v>2155</v>
      </c>
      <c r="B1382" s="138">
        <v>1089141</v>
      </c>
      <c r="C1382" s="138" t="s">
        <v>2156</v>
      </c>
      <c r="D1382" s="139">
        <v>1179.6</v>
      </c>
      <c r="E1382" s="231">
        <v>69</v>
      </c>
      <c r="F1382" s="232">
        <v>98711</v>
      </c>
      <c r="G1382" s="141">
        <f t="shared" si="97"/>
        <v>89737.27272727272</v>
      </c>
      <c r="H1382" s="140">
        <v>100</v>
      </c>
      <c r="I1382" s="140">
        <f t="shared" si="95"/>
        <v>117959.99999999999</v>
      </c>
      <c r="J1382" s="141">
        <f t="shared" si="96"/>
        <v>132115.19999999998</v>
      </c>
      <c r="K1382" s="142">
        <f>J1382/G1382*100</f>
        <v>147.2244430711876</v>
      </c>
    </row>
    <row r="1383" spans="1:11" ht="12.75">
      <c r="A1383" s="137" t="s">
        <v>2155</v>
      </c>
      <c r="B1383" s="138">
        <v>1089140</v>
      </c>
      <c r="C1383" s="138" t="s">
        <v>2157</v>
      </c>
      <c r="D1383" s="139">
        <v>2018.9</v>
      </c>
      <c r="E1383" s="140"/>
      <c r="F1383" s="141"/>
      <c r="G1383" s="141">
        <f t="shared" si="97"/>
        <v>0</v>
      </c>
      <c r="H1383" s="140">
        <v>10</v>
      </c>
      <c r="I1383" s="140">
        <f t="shared" si="95"/>
        <v>20189</v>
      </c>
      <c r="J1383" s="141">
        <f t="shared" si="96"/>
        <v>22611.680000000004</v>
      </c>
      <c r="K1383" s="142"/>
    </row>
    <row r="1384" spans="1:11" ht="12.75">
      <c r="A1384" s="137"/>
      <c r="B1384" s="138"/>
      <c r="C1384" s="138"/>
      <c r="D1384" s="139"/>
      <c r="E1384" s="140"/>
      <c r="F1384" s="141"/>
      <c r="G1384" s="141">
        <f t="shared" si="97"/>
        <v>0</v>
      </c>
      <c r="H1384" s="140"/>
      <c r="I1384" s="140">
        <f t="shared" si="95"/>
        <v>0</v>
      </c>
      <c r="J1384" s="141">
        <f t="shared" si="96"/>
        <v>0</v>
      </c>
      <c r="K1384" s="142"/>
    </row>
    <row r="1385" spans="1:11" ht="12.75">
      <c r="A1385" s="137" t="s">
        <v>2158</v>
      </c>
      <c r="B1385" s="138">
        <v>1072600</v>
      </c>
      <c r="C1385" s="138" t="s">
        <v>2159</v>
      </c>
      <c r="D1385" s="139">
        <v>500.7</v>
      </c>
      <c r="E1385" s="231">
        <v>5</v>
      </c>
      <c r="F1385" s="232">
        <v>3084</v>
      </c>
      <c r="G1385" s="141">
        <f t="shared" si="97"/>
        <v>2803.6363636363635</v>
      </c>
      <c r="H1385" s="140">
        <v>20</v>
      </c>
      <c r="I1385" s="140">
        <f t="shared" si="95"/>
        <v>10014</v>
      </c>
      <c r="J1385" s="141">
        <f t="shared" si="96"/>
        <v>11215.68</v>
      </c>
      <c r="K1385" s="142">
        <f>J1385/G1385*100</f>
        <v>400.04046692607005</v>
      </c>
    </row>
    <row r="1386" spans="1:11" ht="12.75">
      <c r="A1386" s="137"/>
      <c r="B1386" s="138"/>
      <c r="C1386" s="138"/>
      <c r="D1386" s="139"/>
      <c r="E1386" s="140"/>
      <c r="F1386" s="140"/>
      <c r="G1386" s="141">
        <f t="shared" si="97"/>
        <v>0</v>
      </c>
      <c r="H1386" s="140"/>
      <c r="I1386" s="140">
        <f t="shared" si="95"/>
        <v>0</v>
      </c>
      <c r="J1386" s="141">
        <f t="shared" si="96"/>
        <v>0</v>
      </c>
      <c r="K1386" s="142"/>
    </row>
    <row r="1387" spans="1:11" ht="12.75">
      <c r="A1387" s="137" t="s">
        <v>2160</v>
      </c>
      <c r="B1387" s="138">
        <v>1072990</v>
      </c>
      <c r="C1387" s="138" t="s">
        <v>2161</v>
      </c>
      <c r="D1387" s="139">
        <v>511</v>
      </c>
      <c r="E1387" s="231">
        <v>135</v>
      </c>
      <c r="F1387" s="232">
        <v>145833</v>
      </c>
      <c r="G1387" s="141">
        <f t="shared" si="97"/>
        <v>132575.45454545453</v>
      </c>
      <c r="H1387" s="140">
        <v>150</v>
      </c>
      <c r="I1387" s="140">
        <f t="shared" si="95"/>
        <v>76650</v>
      </c>
      <c r="J1387" s="141">
        <f t="shared" si="96"/>
        <v>85848.00000000001</v>
      </c>
      <c r="K1387" s="142">
        <f aca="true" t="shared" si="98" ref="K1387:K1392">J1387/G1387*100</f>
        <v>64.75406800929832</v>
      </c>
    </row>
    <row r="1388" spans="1:11" ht="12.75">
      <c r="A1388" s="137" t="s">
        <v>2160</v>
      </c>
      <c r="B1388" s="138">
        <v>1072992</v>
      </c>
      <c r="C1388" s="138" t="s">
        <v>2162</v>
      </c>
      <c r="D1388" s="139">
        <v>308</v>
      </c>
      <c r="E1388" s="231">
        <v>1289</v>
      </c>
      <c r="F1388" s="232">
        <v>934705</v>
      </c>
      <c r="G1388" s="141">
        <f t="shared" si="97"/>
        <v>849731.8181818181</v>
      </c>
      <c r="H1388" s="140">
        <v>1600</v>
      </c>
      <c r="I1388" s="140">
        <f t="shared" si="95"/>
        <v>492800</v>
      </c>
      <c r="J1388" s="141">
        <f t="shared" si="96"/>
        <v>551936</v>
      </c>
      <c r="K1388" s="142">
        <f t="shared" si="98"/>
        <v>64.95414061120889</v>
      </c>
    </row>
    <row r="1389" spans="1:11" ht="12.75">
      <c r="A1389" s="137" t="s">
        <v>2160</v>
      </c>
      <c r="B1389" s="138">
        <v>1072832</v>
      </c>
      <c r="C1389" s="138" t="s">
        <v>2163</v>
      </c>
      <c r="D1389" s="139"/>
      <c r="E1389" s="231">
        <v>56</v>
      </c>
      <c r="F1389" s="232">
        <v>61766</v>
      </c>
      <c r="G1389" s="141">
        <f t="shared" si="97"/>
        <v>56150.90909090909</v>
      </c>
      <c r="H1389" s="140"/>
      <c r="I1389" s="140">
        <f t="shared" si="95"/>
        <v>0</v>
      </c>
      <c r="J1389" s="141">
        <f t="shared" si="96"/>
        <v>0</v>
      </c>
      <c r="K1389" s="142">
        <f t="shared" si="98"/>
        <v>0</v>
      </c>
    </row>
    <row r="1390" spans="1:11" ht="12.75">
      <c r="A1390" s="137" t="s">
        <v>2160</v>
      </c>
      <c r="B1390" s="138">
        <v>1072828</v>
      </c>
      <c r="C1390" s="138" t="s">
        <v>2164</v>
      </c>
      <c r="D1390" s="139"/>
      <c r="E1390" s="231">
        <v>353</v>
      </c>
      <c r="F1390" s="232">
        <v>261186</v>
      </c>
      <c r="G1390" s="141">
        <f t="shared" si="97"/>
        <v>237441.81818181818</v>
      </c>
      <c r="H1390" s="140"/>
      <c r="I1390" s="140">
        <f t="shared" si="95"/>
        <v>0</v>
      </c>
      <c r="J1390" s="141">
        <f t="shared" si="96"/>
        <v>0</v>
      </c>
      <c r="K1390" s="142">
        <f t="shared" si="98"/>
        <v>0</v>
      </c>
    </row>
    <row r="1391" spans="1:11" ht="12.75">
      <c r="A1391" s="137" t="s">
        <v>2160</v>
      </c>
      <c r="B1391" s="138">
        <v>1072857</v>
      </c>
      <c r="C1391" s="138" t="s">
        <v>2165</v>
      </c>
      <c r="D1391" s="139">
        <v>232.7</v>
      </c>
      <c r="E1391" s="231">
        <v>542</v>
      </c>
      <c r="F1391" s="232">
        <v>200377</v>
      </c>
      <c r="G1391" s="141">
        <f t="shared" si="97"/>
        <v>182160.9090909091</v>
      </c>
      <c r="H1391" s="140">
        <v>650</v>
      </c>
      <c r="I1391" s="140">
        <f t="shared" si="95"/>
        <v>151255</v>
      </c>
      <c r="J1391" s="141">
        <f t="shared" si="96"/>
        <v>169405.6</v>
      </c>
      <c r="K1391" s="142">
        <f t="shared" si="98"/>
        <v>92.99777918623396</v>
      </c>
    </row>
    <row r="1392" spans="1:12" s="120" customFormat="1" ht="12.75">
      <c r="A1392" s="137" t="s">
        <v>2160</v>
      </c>
      <c r="B1392" s="138">
        <v>1072858</v>
      </c>
      <c r="C1392" s="138" t="s">
        <v>2166</v>
      </c>
      <c r="D1392" s="139">
        <v>308</v>
      </c>
      <c r="E1392" s="231">
        <v>779</v>
      </c>
      <c r="F1392" s="232">
        <v>561082</v>
      </c>
      <c r="G1392" s="141">
        <f t="shared" si="97"/>
        <v>510074.5454545454</v>
      </c>
      <c r="H1392" s="140">
        <v>950</v>
      </c>
      <c r="I1392" s="140">
        <f t="shared" si="95"/>
        <v>292600</v>
      </c>
      <c r="J1392" s="141">
        <f t="shared" si="96"/>
        <v>327712.00000000006</v>
      </c>
      <c r="K1392" s="142">
        <f t="shared" si="98"/>
        <v>64.24786394858508</v>
      </c>
      <c r="L1392"/>
    </row>
    <row r="1393" spans="1:11" ht="12.75">
      <c r="A1393" s="137" t="s">
        <v>2160</v>
      </c>
      <c r="B1393" s="138">
        <v>1072487</v>
      </c>
      <c r="C1393" s="138" t="s">
        <v>2167</v>
      </c>
      <c r="D1393" s="139">
        <v>547.5</v>
      </c>
      <c r="E1393" s="140"/>
      <c r="F1393" s="141"/>
      <c r="G1393" s="141">
        <f t="shared" si="97"/>
        <v>0</v>
      </c>
      <c r="H1393" s="140">
        <v>10</v>
      </c>
      <c r="I1393" s="140">
        <f t="shared" si="95"/>
        <v>5475</v>
      </c>
      <c r="J1393" s="141">
        <f t="shared" si="96"/>
        <v>6132.000000000001</v>
      </c>
      <c r="K1393" s="142"/>
    </row>
    <row r="1394" spans="1:11" ht="12.75">
      <c r="A1394" s="137" t="s">
        <v>2160</v>
      </c>
      <c r="B1394" s="138">
        <v>1072489</v>
      </c>
      <c r="C1394" s="138" t="s">
        <v>2168</v>
      </c>
      <c r="D1394" s="139">
        <v>249.3</v>
      </c>
      <c r="E1394" s="231">
        <v>30</v>
      </c>
      <c r="F1394" s="232">
        <v>12093</v>
      </c>
      <c r="G1394" s="141">
        <f t="shared" si="97"/>
        <v>10993.636363636362</v>
      </c>
      <c r="H1394" s="140">
        <v>50</v>
      </c>
      <c r="I1394" s="140">
        <f t="shared" si="95"/>
        <v>12465</v>
      </c>
      <c r="J1394" s="141">
        <f t="shared" si="96"/>
        <v>13960.800000000001</v>
      </c>
      <c r="K1394" s="142">
        <f>J1394/G1394*100</f>
        <v>126.98982882659394</v>
      </c>
    </row>
    <row r="1395" spans="1:11" ht="12.75">
      <c r="A1395" s="137" t="s">
        <v>2160</v>
      </c>
      <c r="B1395" s="138">
        <v>1072488</v>
      </c>
      <c r="C1395" s="138" t="s">
        <v>2169</v>
      </c>
      <c r="D1395" s="139">
        <v>330</v>
      </c>
      <c r="E1395" s="231">
        <v>59</v>
      </c>
      <c r="F1395" s="232">
        <v>46709</v>
      </c>
      <c r="G1395" s="141">
        <f t="shared" si="97"/>
        <v>42462.72727272727</v>
      </c>
      <c r="H1395" s="140">
        <v>100</v>
      </c>
      <c r="I1395" s="140">
        <f t="shared" si="95"/>
        <v>33000</v>
      </c>
      <c r="J1395" s="141">
        <f t="shared" si="96"/>
        <v>36960</v>
      </c>
      <c r="K1395" s="142">
        <f>J1395/G1395*100</f>
        <v>87.04104134106917</v>
      </c>
    </row>
    <row r="1396" spans="1:11" ht="12.75">
      <c r="A1396" s="137" t="s">
        <v>2160</v>
      </c>
      <c r="B1396" s="138">
        <v>1072855</v>
      </c>
      <c r="C1396" s="138" t="s">
        <v>2170</v>
      </c>
      <c r="D1396" s="139">
        <v>232.7</v>
      </c>
      <c r="E1396" s="140"/>
      <c r="F1396" s="141"/>
      <c r="G1396" s="141">
        <f t="shared" si="97"/>
        <v>0</v>
      </c>
      <c r="H1396" s="140">
        <v>30</v>
      </c>
      <c r="I1396" s="140">
        <f t="shared" si="95"/>
        <v>6981</v>
      </c>
      <c r="J1396" s="141">
        <f t="shared" si="96"/>
        <v>7818.720000000001</v>
      </c>
      <c r="K1396" s="142"/>
    </row>
    <row r="1397" spans="1:11" ht="12.75">
      <c r="A1397" s="137" t="s">
        <v>2160</v>
      </c>
      <c r="B1397" s="138">
        <v>1072856</v>
      </c>
      <c r="C1397" s="138" t="s">
        <v>2171</v>
      </c>
      <c r="D1397" s="139">
        <v>308</v>
      </c>
      <c r="E1397" s="140"/>
      <c r="F1397" s="141"/>
      <c r="G1397" s="141">
        <f t="shared" si="97"/>
        <v>0</v>
      </c>
      <c r="H1397" s="140">
        <v>100</v>
      </c>
      <c r="I1397" s="140">
        <f t="shared" si="95"/>
        <v>30800</v>
      </c>
      <c r="J1397" s="141">
        <f t="shared" si="96"/>
        <v>34496</v>
      </c>
      <c r="K1397" s="142"/>
    </row>
    <row r="1398" spans="1:11" ht="12.75">
      <c r="A1398" s="137"/>
      <c r="B1398" s="138"/>
      <c r="C1398" s="138"/>
      <c r="D1398" s="139"/>
      <c r="E1398" s="140"/>
      <c r="F1398" s="140"/>
      <c r="G1398" s="141">
        <f t="shared" si="97"/>
        <v>0</v>
      </c>
      <c r="H1398" s="140"/>
      <c r="I1398" s="140">
        <f t="shared" si="95"/>
        <v>0</v>
      </c>
      <c r="J1398" s="141">
        <f t="shared" si="96"/>
        <v>0</v>
      </c>
      <c r="K1398" s="142"/>
    </row>
    <row r="1399" spans="1:11" ht="12.75">
      <c r="A1399" s="137" t="s">
        <v>2172</v>
      </c>
      <c r="B1399" s="138">
        <v>1073190</v>
      </c>
      <c r="C1399" s="138" t="s">
        <v>2173</v>
      </c>
      <c r="D1399" s="139">
        <v>3362.3</v>
      </c>
      <c r="E1399" s="231">
        <v>112</v>
      </c>
      <c r="F1399" s="232">
        <v>463944</v>
      </c>
      <c r="G1399" s="141">
        <f t="shared" si="97"/>
        <v>421767.2727272727</v>
      </c>
      <c r="H1399" s="140">
        <v>120</v>
      </c>
      <c r="I1399" s="140">
        <f t="shared" si="95"/>
        <v>403476</v>
      </c>
      <c r="J1399" s="141">
        <f t="shared" si="96"/>
        <v>451893.12000000005</v>
      </c>
      <c r="K1399" s="142">
        <f>J1399/G1399*100</f>
        <v>107.1427655061818</v>
      </c>
    </row>
    <row r="1400" spans="1:11" ht="12.75">
      <c r="A1400" s="137" t="s">
        <v>2172</v>
      </c>
      <c r="B1400" s="138">
        <v>1073191</v>
      </c>
      <c r="C1400" s="138" t="s">
        <v>2174</v>
      </c>
      <c r="D1400" s="139">
        <v>4019.4</v>
      </c>
      <c r="E1400" s="231">
        <v>21</v>
      </c>
      <c r="F1400" s="232">
        <v>103990</v>
      </c>
      <c r="G1400" s="141">
        <f t="shared" si="97"/>
        <v>94536.36363636363</v>
      </c>
      <c r="H1400" s="140">
        <v>40</v>
      </c>
      <c r="I1400" s="140">
        <f t="shared" si="95"/>
        <v>160776</v>
      </c>
      <c r="J1400" s="141">
        <f t="shared" si="96"/>
        <v>180069.12000000002</v>
      </c>
      <c r="K1400" s="142">
        <f>J1400/G1400*100</f>
        <v>190.47603808058471</v>
      </c>
    </row>
    <row r="1401" spans="1:11" ht="12.75">
      <c r="A1401" s="137"/>
      <c r="B1401" s="138"/>
      <c r="C1401" s="138"/>
      <c r="D1401" s="139"/>
      <c r="E1401" s="140"/>
      <c r="F1401" s="140"/>
      <c r="G1401" s="141">
        <f t="shared" si="97"/>
        <v>0</v>
      </c>
      <c r="H1401" s="140"/>
      <c r="I1401" s="140">
        <f t="shared" si="95"/>
        <v>0</v>
      </c>
      <c r="J1401" s="141">
        <f t="shared" si="96"/>
        <v>0</v>
      </c>
      <c r="K1401" s="142"/>
    </row>
    <row r="1402" spans="1:12" s="120" customFormat="1" ht="12.75">
      <c r="A1402" s="137" t="s">
        <v>2175</v>
      </c>
      <c r="B1402" s="138">
        <v>1079011</v>
      </c>
      <c r="C1402" s="138" t="s">
        <v>2176</v>
      </c>
      <c r="D1402" s="139"/>
      <c r="E1402" s="231">
        <v>403</v>
      </c>
      <c r="F1402" s="232">
        <v>1069456</v>
      </c>
      <c r="G1402" s="141">
        <f t="shared" si="97"/>
        <v>972232.7272727272</v>
      </c>
      <c r="H1402" s="140"/>
      <c r="I1402" s="140">
        <f t="shared" si="95"/>
        <v>0</v>
      </c>
      <c r="J1402" s="141">
        <f t="shared" si="96"/>
        <v>0</v>
      </c>
      <c r="K1402" s="142">
        <f aca="true" t="shared" si="99" ref="K1402:K1407">J1402/G1402*100</f>
        <v>0</v>
      </c>
      <c r="L1402"/>
    </row>
    <row r="1403" spans="1:11" ht="12.75">
      <c r="A1403" s="137" t="s">
        <v>2175</v>
      </c>
      <c r="B1403" s="138">
        <v>1079010</v>
      </c>
      <c r="C1403" s="138" t="s">
        <v>2177</v>
      </c>
      <c r="D1403" s="139"/>
      <c r="E1403" s="231">
        <v>296</v>
      </c>
      <c r="F1403" s="232">
        <v>610017</v>
      </c>
      <c r="G1403" s="141">
        <f t="shared" si="97"/>
        <v>554560.9090909091</v>
      </c>
      <c r="H1403" s="140"/>
      <c r="I1403" s="140">
        <f t="shared" si="95"/>
        <v>0</v>
      </c>
      <c r="J1403" s="141">
        <f t="shared" si="96"/>
        <v>0</v>
      </c>
      <c r="K1403" s="142">
        <f t="shared" si="99"/>
        <v>0</v>
      </c>
    </row>
    <row r="1404" spans="1:12" s="120" customFormat="1" ht="12.75">
      <c r="A1404" s="137" t="s">
        <v>2175</v>
      </c>
      <c r="B1404" s="138">
        <v>1079050</v>
      </c>
      <c r="C1404" s="138" t="s">
        <v>2178</v>
      </c>
      <c r="D1404" s="139">
        <v>1221.2</v>
      </c>
      <c r="E1404" s="231">
        <v>115</v>
      </c>
      <c r="F1404" s="232">
        <v>305424</v>
      </c>
      <c r="G1404" s="141">
        <f t="shared" si="97"/>
        <v>277658.1818181818</v>
      </c>
      <c r="H1404" s="140">
        <v>300</v>
      </c>
      <c r="I1404" s="140">
        <f t="shared" si="95"/>
        <v>366360</v>
      </c>
      <c r="J1404" s="141">
        <f t="shared" si="96"/>
        <v>410323.2</v>
      </c>
      <c r="K1404" s="142">
        <f t="shared" si="99"/>
        <v>147.7799779977998</v>
      </c>
      <c r="L1404"/>
    </row>
    <row r="1405" spans="1:11" ht="12.75">
      <c r="A1405" s="137" t="s">
        <v>2175</v>
      </c>
      <c r="B1405" s="138">
        <v>1079051</v>
      </c>
      <c r="C1405" s="138" t="s">
        <v>2179</v>
      </c>
      <c r="D1405" s="139">
        <v>913.5</v>
      </c>
      <c r="E1405" s="231">
        <v>67</v>
      </c>
      <c r="F1405" s="232">
        <v>145639</v>
      </c>
      <c r="G1405" s="141">
        <f t="shared" si="97"/>
        <v>132399.0909090909</v>
      </c>
      <c r="H1405" s="140">
        <v>200</v>
      </c>
      <c r="I1405" s="140">
        <f t="shared" si="95"/>
        <v>182700</v>
      </c>
      <c r="J1405" s="141">
        <f t="shared" si="96"/>
        <v>204624.00000000003</v>
      </c>
      <c r="K1405" s="142">
        <f t="shared" si="99"/>
        <v>154.5509101270951</v>
      </c>
    </row>
    <row r="1406" spans="1:12" s="120" customFormat="1" ht="12.75">
      <c r="A1406" s="137" t="s">
        <v>2175</v>
      </c>
      <c r="B1406" s="138">
        <v>1079031</v>
      </c>
      <c r="C1406" s="138" t="s">
        <v>2180</v>
      </c>
      <c r="D1406" s="139">
        <v>1221.2</v>
      </c>
      <c r="E1406" s="231">
        <v>17</v>
      </c>
      <c r="F1406" s="232">
        <v>45818</v>
      </c>
      <c r="G1406" s="141">
        <f t="shared" si="97"/>
        <v>41652.72727272727</v>
      </c>
      <c r="H1406" s="140">
        <v>20</v>
      </c>
      <c r="I1406" s="140">
        <f t="shared" si="95"/>
        <v>24424</v>
      </c>
      <c r="J1406" s="141">
        <f t="shared" si="96"/>
        <v>27354.88</v>
      </c>
      <c r="K1406" s="142">
        <f t="shared" si="99"/>
        <v>65.67368283207473</v>
      </c>
      <c r="L1406"/>
    </row>
    <row r="1407" spans="1:11" ht="12.75">
      <c r="A1407" s="137" t="s">
        <v>2175</v>
      </c>
      <c r="B1407" s="138">
        <v>1079030</v>
      </c>
      <c r="C1407" s="138" t="s">
        <v>2181</v>
      </c>
      <c r="D1407" s="139">
        <v>913.5</v>
      </c>
      <c r="E1407" s="231">
        <v>12</v>
      </c>
      <c r="F1407" s="232">
        <v>24823</v>
      </c>
      <c r="G1407" s="141">
        <f t="shared" si="97"/>
        <v>22566.363636363636</v>
      </c>
      <c r="H1407" s="140">
        <v>10</v>
      </c>
      <c r="I1407" s="140">
        <f t="shared" si="95"/>
        <v>9135</v>
      </c>
      <c r="J1407" s="141">
        <f t="shared" si="96"/>
        <v>10231.2</v>
      </c>
      <c r="K1407" s="142">
        <f t="shared" si="99"/>
        <v>45.33827498690731</v>
      </c>
    </row>
    <row r="1408" spans="1:11" ht="12.75">
      <c r="A1408" s="137" t="s">
        <v>2175</v>
      </c>
      <c r="B1408" s="138">
        <v>1079602</v>
      </c>
      <c r="C1408" s="138" t="s">
        <v>2182</v>
      </c>
      <c r="D1408" s="139">
        <v>1221.2</v>
      </c>
      <c r="E1408" s="140"/>
      <c r="F1408" s="141"/>
      <c r="G1408" s="141">
        <f t="shared" si="97"/>
        <v>0</v>
      </c>
      <c r="H1408" s="140">
        <v>50</v>
      </c>
      <c r="I1408" s="140">
        <f t="shared" si="95"/>
        <v>61060</v>
      </c>
      <c r="J1408" s="141">
        <f t="shared" si="96"/>
        <v>68387.20000000001</v>
      </c>
      <c r="K1408" s="142"/>
    </row>
    <row r="1409" spans="1:12" s="120" customFormat="1" ht="12.75">
      <c r="A1409" s="137" t="s">
        <v>2175</v>
      </c>
      <c r="B1409" s="138">
        <v>1079600</v>
      </c>
      <c r="C1409" s="138" t="s">
        <v>2183</v>
      </c>
      <c r="D1409" s="139">
        <v>913.5</v>
      </c>
      <c r="E1409" s="140"/>
      <c r="F1409" s="141"/>
      <c r="G1409" s="141">
        <f t="shared" si="97"/>
        <v>0</v>
      </c>
      <c r="H1409" s="140">
        <v>50</v>
      </c>
      <c r="I1409" s="140">
        <f t="shared" si="95"/>
        <v>45675</v>
      </c>
      <c r="J1409" s="141">
        <f t="shared" si="96"/>
        <v>51156.00000000001</v>
      </c>
      <c r="K1409" s="142"/>
      <c r="L1409"/>
    </row>
    <row r="1410" spans="1:12" s="156" customFormat="1" ht="15">
      <c r="A1410" s="137" t="s">
        <v>2175</v>
      </c>
      <c r="B1410" s="138">
        <v>1079500</v>
      </c>
      <c r="C1410" s="138" t="s">
        <v>2184</v>
      </c>
      <c r="D1410" s="139">
        <v>1221.2</v>
      </c>
      <c r="E1410" s="231">
        <v>1</v>
      </c>
      <c r="F1410" s="232">
        <v>2465</v>
      </c>
      <c r="G1410" s="141">
        <f t="shared" si="97"/>
        <v>2240.9090909090905</v>
      </c>
      <c r="H1410" s="140">
        <v>200</v>
      </c>
      <c r="I1410" s="140">
        <f t="shared" si="95"/>
        <v>244240</v>
      </c>
      <c r="J1410" s="141">
        <f t="shared" si="96"/>
        <v>273548.80000000005</v>
      </c>
      <c r="K1410" s="142">
        <f>J1410/G1410*100</f>
        <v>12207.045841784993</v>
      </c>
      <c r="L1410"/>
    </row>
    <row r="1411" spans="1:12" s="156" customFormat="1" ht="15">
      <c r="A1411" s="137" t="s">
        <v>2175</v>
      </c>
      <c r="B1411" s="138">
        <v>1079501</v>
      </c>
      <c r="C1411" s="138" t="s">
        <v>2185</v>
      </c>
      <c r="D1411" s="139">
        <v>913.5</v>
      </c>
      <c r="E1411" s="231">
        <v>3</v>
      </c>
      <c r="F1411" s="232">
        <v>5840</v>
      </c>
      <c r="G1411" s="141">
        <f t="shared" si="97"/>
        <v>5309.090909090909</v>
      </c>
      <c r="H1411" s="140">
        <v>200</v>
      </c>
      <c r="I1411" s="140">
        <f t="shared" si="95"/>
        <v>182700</v>
      </c>
      <c r="J1411" s="141">
        <f t="shared" si="96"/>
        <v>204624.00000000003</v>
      </c>
      <c r="K1411" s="142">
        <f>J1411/G1411*100</f>
        <v>3854.2191780821922</v>
      </c>
      <c r="L1411"/>
    </row>
    <row r="1412" spans="1:12" s="120" customFormat="1" ht="12.75">
      <c r="A1412" s="137"/>
      <c r="B1412" s="138"/>
      <c r="C1412" s="138"/>
      <c r="D1412" s="139"/>
      <c r="E1412" s="140"/>
      <c r="F1412" s="140"/>
      <c r="G1412" s="141">
        <f t="shared" si="97"/>
        <v>0</v>
      </c>
      <c r="H1412" s="140"/>
      <c r="I1412" s="140">
        <f t="shared" si="95"/>
        <v>0</v>
      </c>
      <c r="J1412" s="141">
        <f t="shared" si="96"/>
        <v>0</v>
      </c>
      <c r="K1412" s="142"/>
      <c r="L1412"/>
    </row>
    <row r="1413" spans="1:11" ht="12.75">
      <c r="A1413" s="137" t="s">
        <v>2186</v>
      </c>
      <c r="B1413" s="138">
        <v>2088016</v>
      </c>
      <c r="C1413" s="138" t="s">
        <v>2187</v>
      </c>
      <c r="D1413" s="139">
        <v>6292.5</v>
      </c>
      <c r="E1413" s="231">
        <v>1</v>
      </c>
      <c r="F1413" s="232">
        <v>9984</v>
      </c>
      <c r="G1413" s="141">
        <f t="shared" si="97"/>
        <v>9076.363636363636</v>
      </c>
      <c r="H1413" s="140">
        <v>10</v>
      </c>
      <c r="I1413" s="140">
        <f t="shared" si="95"/>
        <v>62925</v>
      </c>
      <c r="J1413" s="141">
        <f t="shared" si="96"/>
        <v>70476</v>
      </c>
      <c r="K1413" s="142">
        <f>J1413/G1413*100</f>
        <v>776.4783653846155</v>
      </c>
    </row>
    <row r="1414" spans="1:11" ht="12.75">
      <c r="A1414" s="137" t="s">
        <v>2186</v>
      </c>
      <c r="B1414" s="138">
        <v>1088012</v>
      </c>
      <c r="C1414" s="138" t="s">
        <v>2188</v>
      </c>
      <c r="D1414" s="139">
        <v>1379.6</v>
      </c>
      <c r="E1414" s="231">
        <v>133</v>
      </c>
      <c r="F1414" s="232">
        <v>524175</v>
      </c>
      <c r="G1414" s="141">
        <f t="shared" si="97"/>
        <v>476522.72727272724</v>
      </c>
      <c r="H1414" s="140">
        <v>150</v>
      </c>
      <c r="I1414" s="140">
        <f t="shared" si="95"/>
        <v>206940</v>
      </c>
      <c r="J1414" s="141">
        <f t="shared" si="96"/>
        <v>231772.80000000002</v>
      </c>
      <c r="K1414" s="142">
        <f>J1414/G1414*100</f>
        <v>48.63835169552154</v>
      </c>
    </row>
    <row r="1415" spans="1:11" ht="12.75">
      <c r="A1415" s="137" t="s">
        <v>2186</v>
      </c>
      <c r="B1415" s="138">
        <v>1088013</v>
      </c>
      <c r="C1415" s="138" t="s">
        <v>2189</v>
      </c>
      <c r="D1415" s="139">
        <v>1379.6</v>
      </c>
      <c r="E1415" s="231">
        <v>120</v>
      </c>
      <c r="F1415" s="232">
        <v>479892</v>
      </c>
      <c r="G1415" s="141">
        <f t="shared" si="97"/>
        <v>436265.45454545453</v>
      </c>
      <c r="H1415" s="140">
        <v>120</v>
      </c>
      <c r="I1415" s="140">
        <f t="shared" si="95"/>
        <v>165552</v>
      </c>
      <c r="J1415" s="141">
        <f t="shared" si="96"/>
        <v>185418.24000000002</v>
      </c>
      <c r="K1415" s="142">
        <f>J1415/G1415*100</f>
        <v>42.50124277962542</v>
      </c>
    </row>
    <row r="1416" spans="1:12" s="120" customFormat="1" ht="12.75">
      <c r="A1416" s="137" t="s">
        <v>2186</v>
      </c>
      <c r="B1416" s="138">
        <v>1088014</v>
      </c>
      <c r="C1416" s="138" t="s">
        <v>2190</v>
      </c>
      <c r="D1416" s="139">
        <v>1379.6</v>
      </c>
      <c r="E1416" s="231">
        <v>77</v>
      </c>
      <c r="F1416" s="232">
        <v>308052</v>
      </c>
      <c r="G1416" s="141">
        <f t="shared" si="97"/>
        <v>280047.2727272727</v>
      </c>
      <c r="H1416" s="140">
        <v>70</v>
      </c>
      <c r="I1416" s="140">
        <f t="shared" si="95"/>
        <v>96572</v>
      </c>
      <c r="J1416" s="141">
        <f t="shared" si="96"/>
        <v>108160.64000000001</v>
      </c>
      <c r="K1416" s="142">
        <f>J1416/G1416*100</f>
        <v>38.622279355433506</v>
      </c>
      <c r="L1416"/>
    </row>
    <row r="1417" spans="1:11" ht="12.75">
      <c r="A1417" s="137" t="s">
        <v>2186</v>
      </c>
      <c r="B1417" s="138">
        <v>1088015</v>
      </c>
      <c r="C1417" s="138" t="s">
        <v>2191</v>
      </c>
      <c r="D1417" s="139">
        <v>1379.6</v>
      </c>
      <c r="E1417" s="231">
        <v>35</v>
      </c>
      <c r="F1417" s="232">
        <v>140024</v>
      </c>
      <c r="G1417" s="141">
        <f t="shared" si="97"/>
        <v>127294.54545454544</v>
      </c>
      <c r="H1417" s="140">
        <v>30</v>
      </c>
      <c r="I1417" s="140">
        <f t="shared" si="95"/>
        <v>41388</v>
      </c>
      <c r="J1417" s="141">
        <f t="shared" si="96"/>
        <v>46354.560000000005</v>
      </c>
      <c r="K1417" s="142">
        <f>J1417/G1417*100</f>
        <v>36.41519739473234</v>
      </c>
    </row>
    <row r="1418" spans="1:12" s="120" customFormat="1" ht="12.75">
      <c r="A1418" s="137" t="s">
        <v>2186</v>
      </c>
      <c r="B1418" s="138">
        <v>1088200</v>
      </c>
      <c r="C1418" s="138" t="s">
        <v>2192</v>
      </c>
      <c r="D1418" s="139">
        <v>1061.2</v>
      </c>
      <c r="E1418" s="140"/>
      <c r="F1418" s="141"/>
      <c r="G1418" s="141">
        <f t="shared" si="97"/>
        <v>0</v>
      </c>
      <c r="H1418" s="140">
        <v>10</v>
      </c>
      <c r="I1418" s="140">
        <f t="shared" si="95"/>
        <v>10612</v>
      </c>
      <c r="J1418" s="141">
        <f t="shared" si="96"/>
        <v>11885.44</v>
      </c>
      <c r="K1418" s="142"/>
      <c r="L1418"/>
    </row>
    <row r="1419" spans="1:11" ht="12.75">
      <c r="A1419" s="137" t="s">
        <v>2186</v>
      </c>
      <c r="B1419" s="138">
        <v>1088201</v>
      </c>
      <c r="C1419" s="138" t="s">
        <v>2193</v>
      </c>
      <c r="D1419" s="139">
        <v>1061.2</v>
      </c>
      <c r="E1419" s="140"/>
      <c r="F1419" s="141"/>
      <c r="G1419" s="141">
        <f t="shared" si="97"/>
        <v>0</v>
      </c>
      <c r="H1419" s="140">
        <v>10</v>
      </c>
      <c r="I1419" s="140">
        <f t="shared" si="95"/>
        <v>10612</v>
      </c>
      <c r="J1419" s="141">
        <f t="shared" si="96"/>
        <v>11885.44</v>
      </c>
      <c r="K1419" s="142"/>
    </row>
    <row r="1420" spans="1:12" s="120" customFormat="1" ht="12.75">
      <c r="A1420" s="137" t="s">
        <v>2186</v>
      </c>
      <c r="B1420" s="138">
        <v>1088202</v>
      </c>
      <c r="C1420" s="138" t="s">
        <v>2194</v>
      </c>
      <c r="D1420" s="139">
        <v>1061.2</v>
      </c>
      <c r="E1420" s="140"/>
      <c r="F1420" s="141"/>
      <c r="G1420" s="141">
        <f t="shared" si="97"/>
        <v>0</v>
      </c>
      <c r="H1420" s="140">
        <v>3</v>
      </c>
      <c r="I1420" s="140">
        <f t="shared" si="95"/>
        <v>3183.6000000000004</v>
      </c>
      <c r="J1420" s="141">
        <f t="shared" si="96"/>
        <v>3565.632000000001</v>
      </c>
      <c r="K1420" s="142"/>
      <c r="L1420"/>
    </row>
    <row r="1421" spans="1:12" s="55" customFormat="1" ht="12.75">
      <c r="A1421" s="137" t="s">
        <v>2186</v>
      </c>
      <c r="B1421" s="138">
        <v>1088203</v>
      </c>
      <c r="C1421" s="138" t="s">
        <v>2195</v>
      </c>
      <c r="D1421" s="139">
        <v>1061.2</v>
      </c>
      <c r="E1421" s="140"/>
      <c r="F1421" s="141"/>
      <c r="G1421" s="141">
        <f t="shared" si="97"/>
        <v>0</v>
      </c>
      <c r="H1421" s="140">
        <v>3</v>
      </c>
      <c r="I1421" s="140">
        <f t="shared" si="95"/>
        <v>3183.6000000000004</v>
      </c>
      <c r="J1421" s="141">
        <f t="shared" si="96"/>
        <v>3565.632000000001</v>
      </c>
      <c r="K1421" s="142"/>
      <c r="L1421"/>
    </row>
    <row r="1422" spans="1:12" s="120" customFormat="1" ht="12.75">
      <c r="A1422" s="137" t="s">
        <v>2186</v>
      </c>
      <c r="B1422" s="138">
        <v>1088000</v>
      </c>
      <c r="C1422" s="138" t="s">
        <v>2196</v>
      </c>
      <c r="D1422" s="139">
        <v>1137</v>
      </c>
      <c r="E1422" s="140"/>
      <c r="F1422" s="141"/>
      <c r="G1422" s="141">
        <f t="shared" si="97"/>
        <v>0</v>
      </c>
      <c r="H1422" s="140">
        <v>10</v>
      </c>
      <c r="I1422" s="140">
        <f t="shared" si="95"/>
        <v>11370</v>
      </c>
      <c r="J1422" s="141">
        <f t="shared" si="96"/>
        <v>12734.400000000001</v>
      </c>
      <c r="K1422" s="142"/>
      <c r="L1422"/>
    </row>
    <row r="1423" spans="1:11" ht="12.75">
      <c r="A1423" s="137" t="s">
        <v>2186</v>
      </c>
      <c r="B1423" s="138">
        <v>1088001</v>
      </c>
      <c r="C1423" s="138" t="s">
        <v>2197</v>
      </c>
      <c r="D1423" s="139">
        <v>1137</v>
      </c>
      <c r="E1423" s="140"/>
      <c r="F1423" s="141"/>
      <c r="G1423" s="141">
        <f t="shared" si="97"/>
        <v>0</v>
      </c>
      <c r="H1423" s="140">
        <v>10</v>
      </c>
      <c r="I1423" s="140">
        <f aca="true" t="shared" si="100" ref="I1423:I1486">D1423*H1423</f>
        <v>11370</v>
      </c>
      <c r="J1423" s="141">
        <f t="shared" si="96"/>
        <v>12734.400000000001</v>
      </c>
      <c r="K1423" s="142"/>
    </row>
    <row r="1424" spans="1:12" s="120" customFormat="1" ht="12.75">
      <c r="A1424" s="137" t="s">
        <v>2186</v>
      </c>
      <c r="B1424" s="138">
        <v>1088002</v>
      </c>
      <c r="C1424" s="138" t="s">
        <v>2198</v>
      </c>
      <c r="D1424" s="139">
        <v>1137</v>
      </c>
      <c r="E1424" s="140"/>
      <c r="F1424" s="141"/>
      <c r="G1424" s="141">
        <f t="shared" si="97"/>
        <v>0</v>
      </c>
      <c r="H1424" s="140">
        <v>3</v>
      </c>
      <c r="I1424" s="140">
        <f t="shared" si="100"/>
        <v>3411</v>
      </c>
      <c r="J1424" s="141">
        <f aca="true" t="shared" si="101" ref="J1424:J1487">I1424*1.12</f>
        <v>3820.32</v>
      </c>
      <c r="K1424" s="142"/>
      <c r="L1424"/>
    </row>
    <row r="1425" spans="1:11" ht="12.75">
      <c r="A1425" s="137" t="s">
        <v>2186</v>
      </c>
      <c r="B1425" s="138">
        <v>1088003</v>
      </c>
      <c r="C1425" s="138" t="s">
        <v>2199</v>
      </c>
      <c r="D1425" s="139">
        <v>1137</v>
      </c>
      <c r="E1425" s="140"/>
      <c r="F1425" s="141"/>
      <c r="G1425" s="141">
        <f t="shared" si="97"/>
        <v>0</v>
      </c>
      <c r="H1425" s="140">
        <v>3</v>
      </c>
      <c r="I1425" s="140">
        <f t="shared" si="100"/>
        <v>3411</v>
      </c>
      <c r="J1425" s="141">
        <f t="shared" si="101"/>
        <v>3820.32</v>
      </c>
      <c r="K1425" s="142"/>
    </row>
    <row r="1426" spans="1:11" ht="12.75">
      <c r="A1426" s="137" t="s">
        <v>2186</v>
      </c>
      <c r="B1426" s="138">
        <v>9088225</v>
      </c>
      <c r="C1426" s="138" t="s">
        <v>2200</v>
      </c>
      <c r="D1426" s="139">
        <v>4350</v>
      </c>
      <c r="E1426" s="231">
        <v>48</v>
      </c>
      <c r="F1426" s="232">
        <v>286190</v>
      </c>
      <c r="G1426" s="141">
        <f t="shared" si="97"/>
        <v>260172.72727272726</v>
      </c>
      <c r="H1426" s="140">
        <v>200</v>
      </c>
      <c r="I1426" s="140">
        <f t="shared" si="100"/>
        <v>870000</v>
      </c>
      <c r="J1426" s="141">
        <f t="shared" si="101"/>
        <v>974400.0000000001</v>
      </c>
      <c r="K1426" s="142">
        <f>J1426/G1426*100</f>
        <v>374.5204234948811</v>
      </c>
    </row>
    <row r="1427" spans="1:12" s="120" customFormat="1" ht="12.75">
      <c r="A1427" s="137" t="s">
        <v>2186</v>
      </c>
      <c r="B1427" s="138">
        <v>9088226</v>
      </c>
      <c r="C1427" s="138" t="s">
        <v>2201</v>
      </c>
      <c r="D1427" s="139">
        <v>4350</v>
      </c>
      <c r="E1427" s="231">
        <v>104</v>
      </c>
      <c r="F1427" s="232">
        <v>695514</v>
      </c>
      <c r="G1427" s="141">
        <f t="shared" si="97"/>
        <v>632285.4545454545</v>
      </c>
      <c r="H1427" s="140">
        <v>300</v>
      </c>
      <c r="I1427" s="140">
        <f t="shared" si="100"/>
        <v>1305000</v>
      </c>
      <c r="J1427" s="141">
        <f t="shared" si="101"/>
        <v>1461600.0000000002</v>
      </c>
      <c r="K1427" s="142">
        <f>J1427/G1427*100</f>
        <v>231.1614144359424</v>
      </c>
      <c r="L1427"/>
    </row>
    <row r="1428" spans="1:11" ht="12.75">
      <c r="A1428" s="137"/>
      <c r="B1428" s="138"/>
      <c r="C1428" s="138"/>
      <c r="D1428" s="139"/>
      <c r="E1428" s="140"/>
      <c r="F1428" s="140"/>
      <c r="G1428" s="141">
        <f aca="true" t="shared" si="102" ref="G1428:G1491">F1428/1.1</f>
        <v>0</v>
      </c>
      <c r="H1428" s="140"/>
      <c r="I1428" s="140">
        <f t="shared" si="100"/>
        <v>0</v>
      </c>
      <c r="J1428" s="141">
        <f t="shared" si="101"/>
        <v>0</v>
      </c>
      <c r="K1428" s="142"/>
    </row>
    <row r="1429" spans="1:12" s="120" customFormat="1" ht="12.75">
      <c r="A1429" s="137" t="s">
        <v>2202</v>
      </c>
      <c r="B1429" s="138">
        <v>1079020</v>
      </c>
      <c r="C1429" s="138" t="s">
        <v>2203</v>
      </c>
      <c r="D1429" s="139">
        <v>1141.8</v>
      </c>
      <c r="E1429" s="231">
        <v>979</v>
      </c>
      <c r="F1429" s="232">
        <v>3346374</v>
      </c>
      <c r="G1429" s="141">
        <f t="shared" si="102"/>
        <v>3042158.1818181816</v>
      </c>
      <c r="H1429" s="140">
        <v>1300</v>
      </c>
      <c r="I1429" s="140">
        <f t="shared" si="100"/>
        <v>1484340</v>
      </c>
      <c r="J1429" s="141">
        <f t="shared" si="101"/>
        <v>1662460.8</v>
      </c>
      <c r="K1429" s="142">
        <f>J1429/G1429*100</f>
        <v>54.647414783882496</v>
      </c>
      <c r="L1429"/>
    </row>
    <row r="1430" spans="1:11" ht="12.75">
      <c r="A1430" s="137" t="s">
        <v>2202</v>
      </c>
      <c r="B1430" s="138">
        <v>1079022</v>
      </c>
      <c r="C1430" s="138" t="s">
        <v>2204</v>
      </c>
      <c r="D1430" s="139">
        <v>2283.7</v>
      </c>
      <c r="E1430" s="231">
        <v>145</v>
      </c>
      <c r="F1430" s="232">
        <v>977737</v>
      </c>
      <c r="G1430" s="141">
        <f t="shared" si="102"/>
        <v>888851.8181818181</v>
      </c>
      <c r="H1430" s="140">
        <v>160</v>
      </c>
      <c r="I1430" s="140">
        <f t="shared" si="100"/>
        <v>365392</v>
      </c>
      <c r="J1430" s="141">
        <f t="shared" si="101"/>
        <v>409239.04000000004</v>
      </c>
      <c r="K1430" s="142">
        <f>J1430/G1430*100</f>
        <v>46.0413121319946</v>
      </c>
    </row>
    <row r="1431" spans="1:11" ht="12.75">
      <c r="A1431" s="137" t="s">
        <v>2202</v>
      </c>
      <c r="B1431" s="138">
        <v>1079027</v>
      </c>
      <c r="C1431" s="138" t="s">
        <v>2205</v>
      </c>
      <c r="D1431" s="139">
        <v>2283.7</v>
      </c>
      <c r="E1431" s="231">
        <v>175</v>
      </c>
      <c r="F1431" s="232">
        <v>1206253</v>
      </c>
      <c r="G1431" s="141">
        <f t="shared" si="102"/>
        <v>1096593.6363636362</v>
      </c>
      <c r="H1431" s="140">
        <v>300</v>
      </c>
      <c r="I1431" s="140">
        <f t="shared" si="100"/>
        <v>685110</v>
      </c>
      <c r="J1431" s="141">
        <f t="shared" si="101"/>
        <v>767323.2000000001</v>
      </c>
      <c r="K1431" s="142">
        <f>J1431/G1431*100</f>
        <v>69.97334058443793</v>
      </c>
    </row>
    <row r="1432" spans="1:12" s="120" customFormat="1" ht="12.75">
      <c r="A1432" s="137" t="s">
        <v>2202</v>
      </c>
      <c r="B1432" s="138">
        <v>1079045</v>
      </c>
      <c r="C1432" s="138" t="s">
        <v>2206</v>
      </c>
      <c r="D1432" s="139">
        <v>941.1</v>
      </c>
      <c r="E1432" s="231">
        <v>296</v>
      </c>
      <c r="F1432" s="232">
        <v>1056234</v>
      </c>
      <c r="G1432" s="141">
        <f t="shared" si="102"/>
        <v>960212.7272727272</v>
      </c>
      <c r="H1432" s="140">
        <v>350</v>
      </c>
      <c r="I1432" s="140">
        <f t="shared" si="100"/>
        <v>329385</v>
      </c>
      <c r="J1432" s="141">
        <f t="shared" si="101"/>
        <v>368911.2</v>
      </c>
      <c r="K1432" s="142">
        <f>J1432/G1432*100</f>
        <v>38.41973653565404</v>
      </c>
      <c r="L1432"/>
    </row>
    <row r="1433" spans="1:11" ht="12.75">
      <c r="A1433" s="137" t="s">
        <v>2202</v>
      </c>
      <c r="B1433" s="138">
        <v>1079904</v>
      </c>
      <c r="C1433" s="138" t="s">
        <v>2207</v>
      </c>
      <c r="D1433" s="139">
        <v>941.1</v>
      </c>
      <c r="E1433" s="140"/>
      <c r="F1433" s="140"/>
      <c r="G1433" s="141">
        <f t="shared" si="102"/>
        <v>0</v>
      </c>
      <c r="H1433" s="140">
        <v>10</v>
      </c>
      <c r="I1433" s="140">
        <f t="shared" si="100"/>
        <v>9411</v>
      </c>
      <c r="J1433" s="141">
        <f t="shared" si="101"/>
        <v>10540.320000000002</v>
      </c>
      <c r="K1433" s="142"/>
    </row>
    <row r="1434" spans="1:11" ht="12.75">
      <c r="A1434" s="137" t="s">
        <v>2202</v>
      </c>
      <c r="B1434" s="138">
        <v>1079906</v>
      </c>
      <c r="C1434" s="138" t="s">
        <v>2208</v>
      </c>
      <c r="D1434" s="139">
        <v>1882.2</v>
      </c>
      <c r="E1434" s="140"/>
      <c r="F1434" s="140"/>
      <c r="G1434" s="141">
        <f t="shared" si="102"/>
        <v>0</v>
      </c>
      <c r="H1434" s="140">
        <v>10</v>
      </c>
      <c r="I1434" s="140">
        <f t="shared" si="100"/>
        <v>18822</v>
      </c>
      <c r="J1434" s="141">
        <f t="shared" si="101"/>
        <v>21080.640000000003</v>
      </c>
      <c r="K1434" s="142"/>
    </row>
    <row r="1435" spans="1:12" s="120" customFormat="1" ht="12.75">
      <c r="A1435" s="137" t="s">
        <v>2202</v>
      </c>
      <c r="B1435" s="138">
        <v>1079908</v>
      </c>
      <c r="C1435" s="138" t="s">
        <v>2209</v>
      </c>
      <c r="D1435" s="139">
        <v>1882.2</v>
      </c>
      <c r="E1435" s="140"/>
      <c r="F1435" s="140"/>
      <c r="G1435" s="141">
        <f t="shared" si="102"/>
        <v>0</v>
      </c>
      <c r="H1435" s="140">
        <v>10</v>
      </c>
      <c r="I1435" s="140">
        <f t="shared" si="100"/>
        <v>18822</v>
      </c>
      <c r="J1435" s="141">
        <f t="shared" si="101"/>
        <v>21080.640000000003</v>
      </c>
      <c r="K1435" s="142"/>
      <c r="L1435"/>
    </row>
    <row r="1436" spans="1:11" ht="12.75">
      <c r="A1436" s="137" t="s">
        <v>2202</v>
      </c>
      <c r="B1436" s="138">
        <v>1079033</v>
      </c>
      <c r="C1436" s="138" t="s">
        <v>2210</v>
      </c>
      <c r="D1436" s="139">
        <v>878.4</v>
      </c>
      <c r="E1436" s="140"/>
      <c r="F1436" s="140"/>
      <c r="G1436" s="141">
        <f t="shared" si="102"/>
        <v>0</v>
      </c>
      <c r="H1436" s="140">
        <v>10</v>
      </c>
      <c r="I1436" s="140">
        <f t="shared" si="100"/>
        <v>8784</v>
      </c>
      <c r="J1436" s="141">
        <f t="shared" si="101"/>
        <v>9838.080000000002</v>
      </c>
      <c r="K1436" s="142"/>
    </row>
    <row r="1437" spans="1:11" ht="12.75">
      <c r="A1437" s="137" t="s">
        <v>2202</v>
      </c>
      <c r="B1437" s="138">
        <v>1079028</v>
      </c>
      <c r="C1437" s="138" t="s">
        <v>2211</v>
      </c>
      <c r="D1437" s="139">
        <v>1756.7</v>
      </c>
      <c r="E1437" s="140"/>
      <c r="F1437" s="140"/>
      <c r="G1437" s="141">
        <f t="shared" si="102"/>
        <v>0</v>
      </c>
      <c r="H1437" s="140">
        <v>10</v>
      </c>
      <c r="I1437" s="140">
        <f t="shared" si="100"/>
        <v>17567</v>
      </c>
      <c r="J1437" s="141">
        <f t="shared" si="101"/>
        <v>19675.04</v>
      </c>
      <c r="K1437" s="142"/>
    </row>
    <row r="1438" spans="1:11" ht="12.75">
      <c r="A1438" s="137"/>
      <c r="B1438" s="138"/>
      <c r="C1438" s="138"/>
      <c r="D1438" s="139"/>
      <c r="E1438" s="140"/>
      <c r="F1438" s="140"/>
      <c r="G1438" s="141">
        <f t="shared" si="102"/>
        <v>0</v>
      </c>
      <c r="H1438" s="140"/>
      <c r="I1438" s="140">
        <f t="shared" si="100"/>
        <v>0</v>
      </c>
      <c r="J1438" s="141">
        <f t="shared" si="101"/>
        <v>0</v>
      </c>
      <c r="K1438" s="142"/>
    </row>
    <row r="1439" spans="1:12" s="120" customFormat="1" ht="12.75">
      <c r="A1439" s="137" t="s">
        <v>2212</v>
      </c>
      <c r="B1439" s="138">
        <v>1088055</v>
      </c>
      <c r="C1439" s="138" t="s">
        <v>2213</v>
      </c>
      <c r="D1439" s="139">
        <v>3196.4</v>
      </c>
      <c r="E1439" s="231">
        <v>248</v>
      </c>
      <c r="F1439" s="232">
        <v>945016</v>
      </c>
      <c r="G1439" s="141">
        <f t="shared" si="102"/>
        <v>859105.4545454545</v>
      </c>
      <c r="H1439" s="140">
        <v>350</v>
      </c>
      <c r="I1439" s="140">
        <f t="shared" si="100"/>
        <v>1118740</v>
      </c>
      <c r="J1439" s="141">
        <f t="shared" si="101"/>
        <v>1252988.8</v>
      </c>
      <c r="K1439" s="142">
        <f>J1439/G1439*100</f>
        <v>145.84807876268763</v>
      </c>
      <c r="L1439"/>
    </row>
    <row r="1440" spans="1:11" ht="12.75">
      <c r="A1440" s="137"/>
      <c r="B1440" s="138"/>
      <c r="C1440" s="138"/>
      <c r="D1440" s="139"/>
      <c r="E1440" s="140"/>
      <c r="F1440" s="141"/>
      <c r="G1440" s="141">
        <f t="shared" si="102"/>
        <v>0</v>
      </c>
      <c r="H1440" s="140"/>
      <c r="I1440" s="140">
        <f t="shared" si="100"/>
        <v>0</v>
      </c>
      <c r="J1440" s="141">
        <f t="shared" si="101"/>
        <v>0</v>
      </c>
      <c r="K1440" s="142"/>
    </row>
    <row r="1441" spans="1:12" s="120" customFormat="1" ht="12.75">
      <c r="A1441" s="137" t="s">
        <v>2214</v>
      </c>
      <c r="B1441" s="138">
        <v>1075091</v>
      </c>
      <c r="C1441" s="138" t="s">
        <v>2215</v>
      </c>
      <c r="D1441" s="139">
        <v>151.3</v>
      </c>
      <c r="E1441" s="231">
        <v>27</v>
      </c>
      <c r="F1441" s="232">
        <v>4999</v>
      </c>
      <c r="G1441" s="141">
        <f t="shared" si="102"/>
        <v>4544.545454545454</v>
      </c>
      <c r="H1441" s="140">
        <v>40</v>
      </c>
      <c r="I1441" s="140">
        <f t="shared" si="100"/>
        <v>6052</v>
      </c>
      <c r="J1441" s="141">
        <f t="shared" si="101"/>
        <v>6778.240000000001</v>
      </c>
      <c r="K1441" s="142">
        <f>J1441/G1441*100</f>
        <v>149.15111022204442</v>
      </c>
      <c r="L1441"/>
    </row>
    <row r="1442" spans="1:11" ht="12.75">
      <c r="A1442" s="137"/>
      <c r="B1442" s="138"/>
      <c r="C1442" s="138"/>
      <c r="D1442" s="139"/>
      <c r="E1442" s="140"/>
      <c r="F1442" s="141"/>
      <c r="G1442" s="141">
        <f t="shared" si="102"/>
        <v>0</v>
      </c>
      <c r="H1442" s="140"/>
      <c r="I1442" s="140">
        <f t="shared" si="100"/>
        <v>0</v>
      </c>
      <c r="J1442" s="141">
        <f t="shared" si="101"/>
        <v>0</v>
      </c>
      <c r="K1442" s="142"/>
    </row>
    <row r="1443" spans="1:11" ht="12.75">
      <c r="A1443" s="143" t="s">
        <v>2216</v>
      </c>
      <c r="B1443" s="144">
        <v>1182030</v>
      </c>
      <c r="C1443" s="144" t="s">
        <v>2217</v>
      </c>
      <c r="D1443" s="139">
        <v>804.2</v>
      </c>
      <c r="E1443" s="140"/>
      <c r="F1443" s="141"/>
      <c r="G1443" s="141">
        <f t="shared" si="102"/>
        <v>0</v>
      </c>
      <c r="H1443" s="140">
        <v>2</v>
      </c>
      <c r="I1443" s="140">
        <f t="shared" si="100"/>
        <v>1608.4</v>
      </c>
      <c r="J1443" s="141">
        <f t="shared" si="101"/>
        <v>1801.4080000000004</v>
      </c>
      <c r="K1443" s="142"/>
    </row>
    <row r="1444" spans="1:11" ht="12.75">
      <c r="A1444" s="143" t="s">
        <v>2216</v>
      </c>
      <c r="B1444" s="144">
        <v>1182031</v>
      </c>
      <c r="C1444" s="144" t="s">
        <v>2218</v>
      </c>
      <c r="D1444" s="139">
        <v>3216.5</v>
      </c>
      <c r="E1444" s="140"/>
      <c r="F1444" s="141"/>
      <c r="G1444" s="141">
        <f t="shared" si="102"/>
        <v>0</v>
      </c>
      <c r="H1444" s="140">
        <v>2</v>
      </c>
      <c r="I1444" s="140">
        <f t="shared" si="100"/>
        <v>6433</v>
      </c>
      <c r="J1444" s="141">
        <f t="shared" si="101"/>
        <v>7204.960000000001</v>
      </c>
      <c r="K1444" s="142"/>
    </row>
    <row r="1445" spans="1:12" s="120" customFormat="1" ht="12.75">
      <c r="A1445" s="143"/>
      <c r="B1445" s="144"/>
      <c r="C1445" s="144"/>
      <c r="D1445" s="139"/>
      <c r="E1445" s="140"/>
      <c r="F1445" s="141"/>
      <c r="G1445" s="141">
        <f t="shared" si="102"/>
        <v>0</v>
      </c>
      <c r="H1445" s="140"/>
      <c r="I1445" s="140">
        <f t="shared" si="100"/>
        <v>0</v>
      </c>
      <c r="J1445" s="141">
        <f t="shared" si="101"/>
        <v>0</v>
      </c>
      <c r="K1445" s="142"/>
      <c r="L1445"/>
    </row>
    <row r="1446" spans="1:11" ht="12.75">
      <c r="A1446" s="143" t="s">
        <v>2219</v>
      </c>
      <c r="B1446" s="144">
        <v>1182051</v>
      </c>
      <c r="C1446" s="144" t="s">
        <v>2220</v>
      </c>
      <c r="D1446" s="145">
        <v>373.5</v>
      </c>
      <c r="E1446" s="231">
        <v>15</v>
      </c>
      <c r="F1446" s="232">
        <v>7063</v>
      </c>
      <c r="G1446" s="141">
        <f t="shared" si="102"/>
        <v>6420.90909090909</v>
      </c>
      <c r="H1446" s="140">
        <v>100</v>
      </c>
      <c r="I1446" s="140">
        <f t="shared" si="100"/>
        <v>37350</v>
      </c>
      <c r="J1446" s="141">
        <f t="shared" si="101"/>
        <v>41832.00000000001</v>
      </c>
      <c r="K1446" s="142">
        <f>J1446/G1446*100</f>
        <v>651.496531219029</v>
      </c>
    </row>
    <row r="1447" spans="1:12" s="120" customFormat="1" ht="15.75" customHeight="1">
      <c r="A1447" s="143" t="s">
        <v>2219</v>
      </c>
      <c r="B1447" s="144">
        <v>1182052</v>
      </c>
      <c r="C1447" s="144" t="s">
        <v>2221</v>
      </c>
      <c r="D1447" s="145">
        <v>1251.2</v>
      </c>
      <c r="E1447" s="231">
        <v>37</v>
      </c>
      <c r="F1447" s="232">
        <v>64948</v>
      </c>
      <c r="G1447" s="141">
        <f t="shared" si="102"/>
        <v>59043.63636363636</v>
      </c>
      <c r="H1447" s="140">
        <v>200</v>
      </c>
      <c r="I1447" s="140">
        <f t="shared" si="100"/>
        <v>250240</v>
      </c>
      <c r="J1447" s="141">
        <f t="shared" si="101"/>
        <v>280268.80000000005</v>
      </c>
      <c r="K1447" s="142">
        <f>J1447/G1447*100</f>
        <v>474.6807907864754</v>
      </c>
      <c r="L1447"/>
    </row>
    <row r="1448" spans="1:12" s="154" customFormat="1" ht="15">
      <c r="A1448" s="137"/>
      <c r="B1448" s="138"/>
      <c r="C1448" s="138"/>
      <c r="D1448" s="139"/>
      <c r="E1448" s="140"/>
      <c r="F1448" s="140"/>
      <c r="G1448" s="141">
        <f t="shared" si="102"/>
        <v>0</v>
      </c>
      <c r="H1448" s="140"/>
      <c r="I1448" s="140">
        <f t="shared" si="100"/>
        <v>0</v>
      </c>
      <c r="J1448" s="141">
        <f t="shared" si="101"/>
        <v>0</v>
      </c>
      <c r="K1448" s="142"/>
      <c r="L1448"/>
    </row>
    <row r="1449" spans="1:12" s="154" customFormat="1" ht="15">
      <c r="A1449" s="137" t="s">
        <v>2222</v>
      </c>
      <c r="B1449" s="138">
        <v>1029080</v>
      </c>
      <c r="C1449" s="138" t="s">
        <v>2223</v>
      </c>
      <c r="D1449" s="139">
        <v>124</v>
      </c>
      <c r="E1449" s="231">
        <v>163</v>
      </c>
      <c r="F1449" s="232">
        <v>24902</v>
      </c>
      <c r="G1449" s="141">
        <f t="shared" si="102"/>
        <v>22638.181818181816</v>
      </c>
      <c r="H1449" s="140">
        <v>700</v>
      </c>
      <c r="I1449" s="140">
        <f t="shared" si="100"/>
        <v>86800</v>
      </c>
      <c r="J1449" s="141">
        <f t="shared" si="101"/>
        <v>97216.00000000001</v>
      </c>
      <c r="K1449" s="142">
        <f>J1449/G1449*100</f>
        <v>429.4337804192435</v>
      </c>
      <c r="L1449"/>
    </row>
    <row r="1450" spans="1:12" s="120" customFormat="1" ht="12.75">
      <c r="A1450" s="137" t="s">
        <v>2222</v>
      </c>
      <c r="B1450" s="138">
        <v>1029082</v>
      </c>
      <c r="C1450" s="138" t="s">
        <v>2224</v>
      </c>
      <c r="D1450" s="139">
        <v>208.2</v>
      </c>
      <c r="E1450" s="231">
        <v>1570</v>
      </c>
      <c r="F1450" s="232">
        <v>395547</v>
      </c>
      <c r="G1450" s="141">
        <f t="shared" si="102"/>
        <v>359588.18181818177</v>
      </c>
      <c r="H1450" s="140">
        <v>3600</v>
      </c>
      <c r="I1450" s="140">
        <f t="shared" si="100"/>
        <v>749520</v>
      </c>
      <c r="J1450" s="141">
        <f t="shared" si="101"/>
        <v>839462.4</v>
      </c>
      <c r="K1450" s="142">
        <f>J1450/G1450*100</f>
        <v>233.4510538570638</v>
      </c>
      <c r="L1450"/>
    </row>
    <row r="1451" spans="1:11" ht="12.75">
      <c r="A1451" s="137" t="s">
        <v>2222</v>
      </c>
      <c r="B1451" s="138">
        <v>1029083</v>
      </c>
      <c r="C1451" s="138" t="s">
        <v>2225</v>
      </c>
      <c r="D1451" s="139">
        <v>208.2</v>
      </c>
      <c r="E1451" s="231">
        <v>101</v>
      </c>
      <c r="F1451" s="232">
        <v>25907</v>
      </c>
      <c r="G1451" s="141">
        <f t="shared" si="102"/>
        <v>23551.81818181818</v>
      </c>
      <c r="H1451" s="140">
        <v>300</v>
      </c>
      <c r="I1451" s="140">
        <f t="shared" si="100"/>
        <v>62460</v>
      </c>
      <c r="J1451" s="141">
        <f t="shared" si="101"/>
        <v>69955.20000000001</v>
      </c>
      <c r="K1451" s="142">
        <f>J1451/G1451*100</f>
        <v>297.0267495271549</v>
      </c>
    </row>
    <row r="1452" spans="1:11" ht="12.75">
      <c r="A1452" s="137"/>
      <c r="B1452" s="138"/>
      <c r="C1452" s="138"/>
      <c r="D1452" s="139"/>
      <c r="E1452" s="140"/>
      <c r="F1452" s="141"/>
      <c r="G1452" s="141">
        <f t="shared" si="102"/>
        <v>0</v>
      </c>
      <c r="H1452" s="140"/>
      <c r="I1452" s="140">
        <f t="shared" si="100"/>
        <v>0</v>
      </c>
      <c r="J1452" s="141">
        <f t="shared" si="101"/>
        <v>0</v>
      </c>
      <c r="K1452" s="142"/>
    </row>
    <row r="1453" spans="1:11" ht="12.75">
      <c r="A1453" s="137" t="s">
        <v>2226</v>
      </c>
      <c r="B1453" s="138">
        <v>3028300</v>
      </c>
      <c r="C1453" s="138" t="s">
        <v>2227</v>
      </c>
      <c r="D1453" s="139">
        <v>129.1</v>
      </c>
      <c r="E1453" s="231">
        <v>98</v>
      </c>
      <c r="F1453" s="232">
        <v>15273</v>
      </c>
      <c r="G1453" s="141">
        <f t="shared" si="102"/>
        <v>13884.545454545454</v>
      </c>
      <c r="H1453" s="140">
        <v>350</v>
      </c>
      <c r="I1453" s="140">
        <f t="shared" si="100"/>
        <v>45185</v>
      </c>
      <c r="J1453" s="141">
        <f t="shared" si="101"/>
        <v>50607.200000000004</v>
      </c>
      <c r="K1453" s="142">
        <f>J1453/G1453*100</f>
        <v>364.4858246578931</v>
      </c>
    </row>
    <row r="1454" spans="1:11" ht="12.75">
      <c r="A1454" s="137"/>
      <c r="B1454" s="138"/>
      <c r="C1454" s="138"/>
      <c r="D1454" s="139"/>
      <c r="E1454" s="140"/>
      <c r="F1454" s="140"/>
      <c r="G1454" s="141">
        <f t="shared" si="102"/>
        <v>0</v>
      </c>
      <c r="H1454" s="140"/>
      <c r="I1454" s="140">
        <f t="shared" si="100"/>
        <v>0</v>
      </c>
      <c r="J1454" s="141">
        <f t="shared" si="101"/>
        <v>0</v>
      </c>
      <c r="K1454" s="142"/>
    </row>
    <row r="1455" spans="1:12" s="120" customFormat="1" ht="12.75">
      <c r="A1455" s="137" t="s">
        <v>2228</v>
      </c>
      <c r="B1455" s="138">
        <v>7110022</v>
      </c>
      <c r="C1455" s="138" t="s">
        <v>2229</v>
      </c>
      <c r="D1455" s="139">
        <v>359.8</v>
      </c>
      <c r="E1455" s="231">
        <v>1390</v>
      </c>
      <c r="F1455" s="232">
        <v>611888</v>
      </c>
      <c r="G1455" s="141">
        <f t="shared" si="102"/>
        <v>556261.8181818181</v>
      </c>
      <c r="H1455" s="140">
        <v>1800</v>
      </c>
      <c r="I1455" s="140">
        <f t="shared" si="100"/>
        <v>647640</v>
      </c>
      <c r="J1455" s="141">
        <f t="shared" si="101"/>
        <v>725356.8</v>
      </c>
      <c r="K1455" s="142">
        <f>J1455/G1455*100</f>
        <v>130.3984520042884</v>
      </c>
      <c r="L1455"/>
    </row>
    <row r="1456" spans="1:11" ht="12.75">
      <c r="A1456" s="137"/>
      <c r="B1456" s="138"/>
      <c r="C1456" s="138"/>
      <c r="D1456" s="139"/>
      <c r="E1456" s="140"/>
      <c r="F1456" s="141"/>
      <c r="G1456" s="141">
        <f t="shared" si="102"/>
        <v>0</v>
      </c>
      <c r="H1456" s="140"/>
      <c r="I1456" s="140">
        <f t="shared" si="100"/>
        <v>0</v>
      </c>
      <c r="J1456" s="141">
        <f t="shared" si="101"/>
        <v>0</v>
      </c>
      <c r="K1456" s="142"/>
    </row>
    <row r="1457" spans="1:11" ht="12.75">
      <c r="A1457" s="137" t="s">
        <v>2230</v>
      </c>
      <c r="B1457" s="138">
        <v>7110311</v>
      </c>
      <c r="C1457" s="138" t="s">
        <v>2231</v>
      </c>
      <c r="D1457" s="139">
        <v>859.9</v>
      </c>
      <c r="E1457" s="231">
        <v>2238</v>
      </c>
      <c r="F1457" s="232">
        <v>2360677</v>
      </c>
      <c r="G1457" s="141">
        <f t="shared" si="102"/>
        <v>2146070</v>
      </c>
      <c r="H1457" s="140">
        <v>3600</v>
      </c>
      <c r="I1457" s="140">
        <f t="shared" si="100"/>
        <v>3095640</v>
      </c>
      <c r="J1457" s="141">
        <f t="shared" si="101"/>
        <v>3467116.8000000003</v>
      </c>
      <c r="K1457" s="142">
        <f>J1457/G1457*100</f>
        <v>161.55655686906763</v>
      </c>
    </row>
    <row r="1458" spans="1:11" ht="12.75">
      <c r="A1458" s="137"/>
      <c r="B1458" s="138"/>
      <c r="C1458" s="138"/>
      <c r="D1458" s="139"/>
      <c r="E1458" s="140"/>
      <c r="F1458" s="141"/>
      <c r="G1458" s="141">
        <f t="shared" si="102"/>
        <v>0</v>
      </c>
      <c r="H1458" s="140"/>
      <c r="I1458" s="140">
        <f t="shared" si="100"/>
        <v>0</v>
      </c>
      <c r="J1458" s="141">
        <f t="shared" si="101"/>
        <v>0</v>
      </c>
      <c r="K1458" s="142"/>
    </row>
    <row r="1459" spans="1:12" s="120" customFormat="1" ht="12.75">
      <c r="A1459" s="137" t="s">
        <v>2232</v>
      </c>
      <c r="B1459" s="138">
        <v>7110033</v>
      </c>
      <c r="C1459" s="138" t="s">
        <v>2233</v>
      </c>
      <c r="D1459" s="139">
        <v>733.7</v>
      </c>
      <c r="E1459" s="231">
        <v>198</v>
      </c>
      <c r="F1459" s="232">
        <v>178532</v>
      </c>
      <c r="G1459" s="141">
        <f t="shared" si="102"/>
        <v>162301.81818181818</v>
      </c>
      <c r="H1459" s="140">
        <v>1200</v>
      </c>
      <c r="I1459" s="140">
        <f t="shared" si="100"/>
        <v>880440</v>
      </c>
      <c r="J1459" s="141">
        <f t="shared" si="101"/>
        <v>986092.8</v>
      </c>
      <c r="K1459" s="142">
        <f>J1459/G1459*100</f>
        <v>607.5673156632985</v>
      </c>
      <c r="L1459"/>
    </row>
    <row r="1460" spans="1:11" ht="12.75">
      <c r="A1460" s="137"/>
      <c r="B1460" s="138"/>
      <c r="C1460" s="138"/>
      <c r="D1460" s="139"/>
      <c r="E1460" s="140"/>
      <c r="F1460" s="141"/>
      <c r="G1460" s="141">
        <f t="shared" si="102"/>
        <v>0</v>
      </c>
      <c r="H1460" s="140"/>
      <c r="I1460" s="140">
        <f t="shared" si="100"/>
        <v>0</v>
      </c>
      <c r="J1460" s="141">
        <f t="shared" si="101"/>
        <v>0</v>
      </c>
      <c r="K1460" s="142"/>
    </row>
    <row r="1461" spans="1:11" ht="12.75">
      <c r="A1461" s="137" t="s">
        <v>2234</v>
      </c>
      <c r="B1461" s="138">
        <v>7114462</v>
      </c>
      <c r="C1461" s="138" t="s">
        <v>2235</v>
      </c>
      <c r="D1461" s="139">
        <v>196.9</v>
      </c>
      <c r="E1461" s="231">
        <v>491</v>
      </c>
      <c r="F1461" s="232">
        <v>114361</v>
      </c>
      <c r="G1461" s="141">
        <f t="shared" si="102"/>
        <v>103964.54545454544</v>
      </c>
      <c r="H1461" s="140">
        <v>1300</v>
      </c>
      <c r="I1461" s="140">
        <f t="shared" si="100"/>
        <v>255970</v>
      </c>
      <c r="J1461" s="141">
        <f t="shared" si="101"/>
        <v>286686.4</v>
      </c>
      <c r="K1461" s="142">
        <f>J1461/G1461*100</f>
        <v>275.75400704785727</v>
      </c>
    </row>
    <row r="1462" spans="1:12" s="120" customFormat="1" ht="12.75">
      <c r="A1462" s="137" t="s">
        <v>2234</v>
      </c>
      <c r="B1462" s="138">
        <v>7114550</v>
      </c>
      <c r="C1462" s="138" t="s">
        <v>2236</v>
      </c>
      <c r="D1462" s="139">
        <v>287.4</v>
      </c>
      <c r="E1462" s="231">
        <v>4092</v>
      </c>
      <c r="F1462" s="232">
        <v>1419721</v>
      </c>
      <c r="G1462" s="141">
        <f t="shared" si="102"/>
        <v>1290655.4545454544</v>
      </c>
      <c r="H1462" s="140">
        <v>6300</v>
      </c>
      <c r="I1462" s="140">
        <f t="shared" si="100"/>
        <v>1810619.9999999998</v>
      </c>
      <c r="J1462" s="141">
        <f t="shared" si="101"/>
        <v>2027894.4</v>
      </c>
      <c r="K1462" s="142">
        <f>J1462/G1462*100</f>
        <v>157.12128228010997</v>
      </c>
      <c r="L1462"/>
    </row>
    <row r="1463" spans="1:11" ht="12.75">
      <c r="A1463" s="137"/>
      <c r="B1463" s="138"/>
      <c r="C1463" s="138"/>
      <c r="D1463" s="139"/>
      <c r="E1463" s="140"/>
      <c r="F1463" s="141"/>
      <c r="G1463" s="141">
        <f t="shared" si="102"/>
        <v>0</v>
      </c>
      <c r="H1463" s="140"/>
      <c r="I1463" s="140">
        <f t="shared" si="100"/>
        <v>0</v>
      </c>
      <c r="J1463" s="141">
        <f t="shared" si="101"/>
        <v>0</v>
      </c>
      <c r="K1463" s="142"/>
    </row>
    <row r="1464" spans="1:12" s="120" customFormat="1" ht="12.75">
      <c r="A1464" s="137" t="s">
        <v>2237</v>
      </c>
      <c r="B1464" s="138">
        <v>7114591</v>
      </c>
      <c r="C1464" s="138" t="s">
        <v>2238</v>
      </c>
      <c r="D1464" s="139">
        <v>2045.7</v>
      </c>
      <c r="E1464" s="231">
        <v>295</v>
      </c>
      <c r="F1464" s="232">
        <v>734367</v>
      </c>
      <c r="G1464" s="141">
        <f t="shared" si="102"/>
        <v>667606.3636363635</v>
      </c>
      <c r="H1464" s="140">
        <v>350</v>
      </c>
      <c r="I1464" s="140">
        <f t="shared" si="100"/>
        <v>715995</v>
      </c>
      <c r="J1464" s="141">
        <f t="shared" si="101"/>
        <v>801914.4</v>
      </c>
      <c r="K1464" s="142">
        <f>J1464/G1464*100</f>
        <v>120.11784843273188</v>
      </c>
      <c r="L1464"/>
    </row>
    <row r="1465" spans="1:11" ht="12.75">
      <c r="A1465" s="137"/>
      <c r="B1465" s="138"/>
      <c r="C1465" s="138"/>
      <c r="D1465" s="139"/>
      <c r="E1465" s="140"/>
      <c r="F1465" s="141"/>
      <c r="G1465" s="141">
        <f t="shared" si="102"/>
        <v>0</v>
      </c>
      <c r="H1465" s="140"/>
      <c r="I1465" s="140">
        <f t="shared" si="100"/>
        <v>0</v>
      </c>
      <c r="J1465" s="141">
        <f t="shared" si="101"/>
        <v>0</v>
      </c>
      <c r="K1465" s="142"/>
    </row>
    <row r="1466" spans="1:11" ht="12.75">
      <c r="A1466" s="137" t="s">
        <v>2239</v>
      </c>
      <c r="B1466" s="138">
        <v>7114162</v>
      </c>
      <c r="C1466" s="138" t="s">
        <v>2240</v>
      </c>
      <c r="D1466" s="139">
        <v>1051.2</v>
      </c>
      <c r="E1466" s="231">
        <v>423</v>
      </c>
      <c r="F1466" s="232">
        <v>532287</v>
      </c>
      <c r="G1466" s="141">
        <f t="shared" si="102"/>
        <v>483897.2727272727</v>
      </c>
      <c r="H1466" s="140">
        <v>450</v>
      </c>
      <c r="I1466" s="140">
        <f t="shared" si="100"/>
        <v>473040</v>
      </c>
      <c r="J1466" s="141">
        <f t="shared" si="101"/>
        <v>529804.8</v>
      </c>
      <c r="K1466" s="142">
        <f>J1466/G1466*100</f>
        <v>109.48703988637709</v>
      </c>
    </row>
    <row r="1467" spans="1:12" s="120" customFormat="1" ht="12.75">
      <c r="A1467" s="137" t="s">
        <v>2239</v>
      </c>
      <c r="B1467" s="138">
        <v>7114163</v>
      </c>
      <c r="C1467" s="138" t="s">
        <v>2241</v>
      </c>
      <c r="D1467" s="139">
        <v>1962.2</v>
      </c>
      <c r="E1467" s="231">
        <v>54</v>
      </c>
      <c r="F1467" s="232">
        <v>136747</v>
      </c>
      <c r="G1467" s="141">
        <f t="shared" si="102"/>
        <v>124315.45454545453</v>
      </c>
      <c r="H1467" s="140">
        <v>50</v>
      </c>
      <c r="I1467" s="140">
        <f t="shared" si="100"/>
        <v>98110</v>
      </c>
      <c r="J1467" s="141">
        <f t="shared" si="101"/>
        <v>109883.20000000001</v>
      </c>
      <c r="K1467" s="142">
        <f>J1467/G1467*100</f>
        <v>88.39061917263268</v>
      </c>
      <c r="L1467"/>
    </row>
    <row r="1468" spans="1:11" ht="12.75">
      <c r="A1468" s="137"/>
      <c r="B1468" s="138"/>
      <c r="C1468" s="138"/>
      <c r="D1468" s="139"/>
      <c r="E1468" s="140"/>
      <c r="F1468" s="140"/>
      <c r="G1468" s="141">
        <f t="shared" si="102"/>
        <v>0</v>
      </c>
      <c r="H1468" s="140"/>
      <c r="I1468" s="140">
        <f t="shared" si="100"/>
        <v>0</v>
      </c>
      <c r="J1468" s="141">
        <f t="shared" si="101"/>
        <v>0</v>
      </c>
      <c r="K1468" s="142"/>
    </row>
    <row r="1469" spans="1:11" ht="12.75">
      <c r="A1469" s="137" t="s">
        <v>2242</v>
      </c>
      <c r="B1469" s="138">
        <v>7114129</v>
      </c>
      <c r="C1469" s="138" t="s">
        <v>2243</v>
      </c>
      <c r="D1469" s="139">
        <v>384.9</v>
      </c>
      <c r="E1469" s="231">
        <v>2975</v>
      </c>
      <c r="F1469" s="232">
        <v>1372601</v>
      </c>
      <c r="G1469" s="141">
        <f t="shared" si="102"/>
        <v>1247819.0909090908</v>
      </c>
      <c r="H1469" s="140">
        <v>4500</v>
      </c>
      <c r="I1469" s="140">
        <f t="shared" si="100"/>
        <v>1732050</v>
      </c>
      <c r="J1469" s="141">
        <f t="shared" si="101"/>
        <v>1939896.0000000002</v>
      </c>
      <c r="K1469" s="142">
        <f>J1469/G1469*100</f>
        <v>155.46292039711471</v>
      </c>
    </row>
    <row r="1470" spans="1:12" s="120" customFormat="1" ht="12.75">
      <c r="A1470" s="137" t="s">
        <v>2242</v>
      </c>
      <c r="B1470" s="138">
        <v>7114725</v>
      </c>
      <c r="C1470" s="138" t="s">
        <v>2244</v>
      </c>
      <c r="D1470" s="139">
        <v>775.2</v>
      </c>
      <c r="E1470" s="231">
        <v>18391</v>
      </c>
      <c r="F1470" s="232">
        <v>17431501</v>
      </c>
      <c r="G1470" s="141">
        <f t="shared" si="102"/>
        <v>15846819.09090909</v>
      </c>
      <c r="H1470" s="140">
        <v>21000</v>
      </c>
      <c r="I1470" s="140">
        <f t="shared" si="100"/>
        <v>16279200.000000002</v>
      </c>
      <c r="J1470" s="141">
        <f t="shared" si="101"/>
        <v>18232704.000000004</v>
      </c>
      <c r="K1470" s="142">
        <f>J1470/G1470*100</f>
        <v>115.05592318183045</v>
      </c>
      <c r="L1470"/>
    </row>
    <row r="1471" spans="1:12" s="157" customFormat="1" ht="15">
      <c r="A1471" s="137"/>
      <c r="B1471" s="138"/>
      <c r="C1471" s="138"/>
      <c r="D1471" s="139"/>
      <c r="E1471" s="140"/>
      <c r="F1471" s="141"/>
      <c r="G1471" s="141">
        <f t="shared" si="102"/>
        <v>0</v>
      </c>
      <c r="H1471" s="140"/>
      <c r="I1471" s="140">
        <f t="shared" si="100"/>
        <v>0</v>
      </c>
      <c r="J1471" s="141">
        <f t="shared" si="101"/>
        <v>0</v>
      </c>
      <c r="K1471" s="142"/>
      <c r="L1471"/>
    </row>
    <row r="1472" spans="1:12" s="120" customFormat="1" ht="12.75">
      <c r="A1472" s="137" t="s">
        <v>2245</v>
      </c>
      <c r="B1472" s="138">
        <v>7114670</v>
      </c>
      <c r="C1472" s="138" t="s">
        <v>2246</v>
      </c>
      <c r="D1472" s="139">
        <v>2338.8</v>
      </c>
      <c r="E1472" s="231">
        <v>357</v>
      </c>
      <c r="F1472" s="232">
        <v>1010560</v>
      </c>
      <c r="G1472" s="141">
        <f t="shared" si="102"/>
        <v>918690.9090909091</v>
      </c>
      <c r="H1472" s="140">
        <v>400</v>
      </c>
      <c r="I1472" s="140">
        <f t="shared" si="100"/>
        <v>935520.0000000001</v>
      </c>
      <c r="J1472" s="141">
        <f t="shared" si="101"/>
        <v>1047782.4000000003</v>
      </c>
      <c r="K1472" s="142">
        <f>J1472/G1472*100</f>
        <v>114.05167827739078</v>
      </c>
      <c r="L1472"/>
    </row>
    <row r="1473" spans="1:11" ht="12.75">
      <c r="A1473" s="137" t="s">
        <v>2245</v>
      </c>
      <c r="B1473" s="138">
        <v>7114671</v>
      </c>
      <c r="C1473" s="138" t="s">
        <v>2247</v>
      </c>
      <c r="D1473" s="139">
        <v>3033.4</v>
      </c>
      <c r="E1473" s="231">
        <v>3110</v>
      </c>
      <c r="F1473" s="232">
        <v>11374185</v>
      </c>
      <c r="G1473" s="141">
        <f t="shared" si="102"/>
        <v>10340168.181818182</v>
      </c>
      <c r="H1473" s="140">
        <v>3800</v>
      </c>
      <c r="I1473" s="140">
        <f t="shared" si="100"/>
        <v>11526920</v>
      </c>
      <c r="J1473" s="141">
        <f t="shared" si="101"/>
        <v>12910150.4</v>
      </c>
      <c r="K1473" s="142">
        <f>J1473/G1473*100</f>
        <v>124.85435607034702</v>
      </c>
    </row>
    <row r="1474" spans="1:11" ht="12.75">
      <c r="A1474" s="137" t="s">
        <v>2245</v>
      </c>
      <c r="B1474" s="138">
        <v>7114672</v>
      </c>
      <c r="C1474" s="138" t="s">
        <v>2248</v>
      </c>
      <c r="D1474" s="139">
        <v>3991.7</v>
      </c>
      <c r="E1474" s="231">
        <v>2200</v>
      </c>
      <c r="F1474" s="232">
        <v>10670036</v>
      </c>
      <c r="G1474" s="141">
        <f t="shared" si="102"/>
        <v>9700032.727272727</v>
      </c>
      <c r="H1474" s="140">
        <v>2500</v>
      </c>
      <c r="I1474" s="140">
        <f t="shared" si="100"/>
        <v>9979250</v>
      </c>
      <c r="J1474" s="141">
        <f t="shared" si="101"/>
        <v>11176760.000000002</v>
      </c>
      <c r="K1474" s="142">
        <f>J1474/G1474*100</f>
        <v>115.2239411375932</v>
      </c>
    </row>
    <row r="1475" spans="1:11" ht="12.75">
      <c r="A1475" s="137"/>
      <c r="B1475" s="138"/>
      <c r="C1475" s="138"/>
      <c r="D1475" s="139"/>
      <c r="E1475" s="140"/>
      <c r="F1475" s="141"/>
      <c r="G1475" s="141">
        <f t="shared" si="102"/>
        <v>0</v>
      </c>
      <c r="H1475" s="140"/>
      <c r="I1475" s="140">
        <f t="shared" si="100"/>
        <v>0</v>
      </c>
      <c r="J1475" s="141">
        <f t="shared" si="101"/>
        <v>0</v>
      </c>
      <c r="K1475" s="142"/>
    </row>
    <row r="1476" spans="1:11" ht="12.75">
      <c r="A1476" s="137" t="s">
        <v>2249</v>
      </c>
      <c r="B1476" s="138">
        <v>7114246</v>
      </c>
      <c r="C1476" s="138" t="s">
        <v>2250</v>
      </c>
      <c r="D1476" s="139">
        <v>4646.5</v>
      </c>
      <c r="E1476" s="231">
        <v>477</v>
      </c>
      <c r="F1476" s="232">
        <v>2730582</v>
      </c>
      <c r="G1476" s="141">
        <f t="shared" si="102"/>
        <v>2482347.2727272725</v>
      </c>
      <c r="H1476" s="140">
        <v>700</v>
      </c>
      <c r="I1476" s="140">
        <f t="shared" si="100"/>
        <v>3252550</v>
      </c>
      <c r="J1476" s="141">
        <f t="shared" si="101"/>
        <v>3642856.0000000005</v>
      </c>
      <c r="K1476" s="142">
        <f>J1476/G1476*100</f>
        <v>146.75045832719914</v>
      </c>
    </row>
    <row r="1477" spans="1:11" ht="12.75">
      <c r="A1477" s="137"/>
      <c r="B1477" s="138"/>
      <c r="C1477" s="138"/>
      <c r="D1477" s="139"/>
      <c r="E1477" s="140"/>
      <c r="F1477" s="140"/>
      <c r="G1477" s="141">
        <f t="shared" si="102"/>
        <v>0</v>
      </c>
      <c r="H1477" s="140"/>
      <c r="I1477" s="140">
        <f t="shared" si="100"/>
        <v>0</v>
      </c>
      <c r="J1477" s="141">
        <f t="shared" si="101"/>
        <v>0</v>
      </c>
      <c r="K1477" s="142"/>
    </row>
    <row r="1478" spans="1:11" ht="12.75">
      <c r="A1478" s="137" t="s">
        <v>2249</v>
      </c>
      <c r="B1478" s="138">
        <v>7114712</v>
      </c>
      <c r="C1478" s="138" t="s">
        <v>2251</v>
      </c>
      <c r="D1478" s="139">
        <v>3991.7</v>
      </c>
      <c r="E1478" s="231">
        <v>756</v>
      </c>
      <c r="F1478" s="232">
        <v>3563404</v>
      </c>
      <c r="G1478" s="141">
        <f t="shared" si="102"/>
        <v>3239458.1818181816</v>
      </c>
      <c r="H1478" s="140">
        <v>900</v>
      </c>
      <c r="I1478" s="140">
        <f t="shared" si="100"/>
        <v>3592530</v>
      </c>
      <c r="J1478" s="141">
        <f t="shared" si="101"/>
        <v>4023633.6000000006</v>
      </c>
      <c r="K1478" s="142">
        <f>J1478/G1478*100</f>
        <v>124.20699308863101</v>
      </c>
    </row>
    <row r="1479" spans="1:11" ht="12.75">
      <c r="A1479" s="137" t="s">
        <v>2249</v>
      </c>
      <c r="B1479" s="138">
        <v>7114711</v>
      </c>
      <c r="C1479" s="138" t="s">
        <v>2252</v>
      </c>
      <c r="D1479" s="139">
        <v>2118.1</v>
      </c>
      <c r="E1479" s="231">
        <v>1714</v>
      </c>
      <c r="F1479" s="232">
        <v>4238500</v>
      </c>
      <c r="G1479" s="141">
        <f t="shared" si="102"/>
        <v>3853181.818181818</v>
      </c>
      <c r="H1479" s="140">
        <v>2000</v>
      </c>
      <c r="I1479" s="140">
        <f t="shared" si="100"/>
        <v>4236200</v>
      </c>
      <c r="J1479" s="141">
        <f t="shared" si="101"/>
        <v>4744544</v>
      </c>
      <c r="K1479" s="142">
        <f>J1479/G1479*100</f>
        <v>123.1331461601982</v>
      </c>
    </row>
    <row r="1480" spans="1:11" ht="12.75">
      <c r="A1480" s="137" t="s">
        <v>2249</v>
      </c>
      <c r="B1480" s="138">
        <v>7114710</v>
      </c>
      <c r="C1480" s="138" t="s">
        <v>2253</v>
      </c>
      <c r="D1480" s="139">
        <v>1727.7</v>
      </c>
      <c r="E1480" s="231">
        <v>86</v>
      </c>
      <c r="F1480" s="232">
        <v>179324</v>
      </c>
      <c r="G1480" s="141">
        <f t="shared" si="102"/>
        <v>163021.81818181818</v>
      </c>
      <c r="H1480" s="140">
        <v>100</v>
      </c>
      <c r="I1480" s="140">
        <f t="shared" si="100"/>
        <v>172770</v>
      </c>
      <c r="J1480" s="141">
        <f t="shared" si="101"/>
        <v>193502.40000000002</v>
      </c>
      <c r="K1480" s="142">
        <f>J1480/G1480*100</f>
        <v>118.69724074858917</v>
      </c>
    </row>
    <row r="1481" spans="1:11" ht="12.75">
      <c r="A1481" s="137"/>
      <c r="B1481" s="138"/>
      <c r="C1481" s="138"/>
      <c r="D1481" s="139"/>
      <c r="E1481" s="140"/>
      <c r="F1481" s="141"/>
      <c r="G1481" s="141">
        <f t="shared" si="102"/>
        <v>0</v>
      </c>
      <c r="H1481" s="140"/>
      <c r="I1481" s="140">
        <f t="shared" si="100"/>
        <v>0</v>
      </c>
      <c r="J1481" s="141">
        <f t="shared" si="101"/>
        <v>0</v>
      </c>
      <c r="K1481" s="142"/>
    </row>
    <row r="1482" spans="1:11" ht="12.75">
      <c r="A1482" s="137" t="s">
        <v>2254</v>
      </c>
      <c r="B1482" s="138">
        <v>7114562</v>
      </c>
      <c r="C1482" s="138" t="s">
        <v>2255</v>
      </c>
      <c r="D1482" s="139">
        <v>729.7</v>
      </c>
      <c r="E1482" s="231">
        <v>1378</v>
      </c>
      <c r="F1482" s="232">
        <v>1216571</v>
      </c>
      <c r="G1482" s="141">
        <f t="shared" si="102"/>
        <v>1105973.6363636362</v>
      </c>
      <c r="H1482" s="140">
        <v>1600</v>
      </c>
      <c r="I1482" s="140">
        <f t="shared" si="100"/>
        <v>1167520</v>
      </c>
      <c r="J1482" s="141">
        <f t="shared" si="101"/>
        <v>1307622.4000000001</v>
      </c>
      <c r="K1482" s="142">
        <f>J1482/G1482*100</f>
        <v>118.23269172123946</v>
      </c>
    </row>
    <row r="1483" spans="1:11" ht="12.75">
      <c r="A1483" s="137"/>
      <c r="B1483" s="138"/>
      <c r="C1483" s="138"/>
      <c r="D1483" s="139"/>
      <c r="E1483" s="140"/>
      <c r="F1483" s="141"/>
      <c r="G1483" s="141">
        <f t="shared" si="102"/>
        <v>0</v>
      </c>
      <c r="H1483" s="140"/>
      <c r="I1483" s="140">
        <f t="shared" si="100"/>
        <v>0</v>
      </c>
      <c r="J1483" s="141">
        <f t="shared" si="101"/>
        <v>0</v>
      </c>
      <c r="K1483" s="142"/>
    </row>
    <row r="1484" spans="1:11" ht="12.75">
      <c r="A1484" s="137" t="s">
        <v>2256</v>
      </c>
      <c r="B1484" s="138">
        <v>7114721</v>
      </c>
      <c r="C1484" s="138" t="s">
        <v>2257</v>
      </c>
      <c r="D1484" s="139"/>
      <c r="E1484" s="231">
        <v>68</v>
      </c>
      <c r="F1484" s="232">
        <v>123875</v>
      </c>
      <c r="G1484" s="141">
        <f t="shared" si="102"/>
        <v>112613.63636363635</v>
      </c>
      <c r="H1484" s="140"/>
      <c r="I1484" s="140">
        <f t="shared" si="100"/>
        <v>0</v>
      </c>
      <c r="J1484" s="141">
        <f t="shared" si="101"/>
        <v>0</v>
      </c>
      <c r="K1484" s="142">
        <f>J1484/G1484*100</f>
        <v>0</v>
      </c>
    </row>
    <row r="1485" spans="1:11" ht="12.75">
      <c r="A1485" s="137" t="s">
        <v>2256</v>
      </c>
      <c r="B1485" s="138">
        <v>7114722</v>
      </c>
      <c r="C1485" s="138" t="s">
        <v>2258</v>
      </c>
      <c r="D1485" s="139"/>
      <c r="E1485" s="231">
        <v>62</v>
      </c>
      <c r="F1485" s="232">
        <v>98454</v>
      </c>
      <c r="G1485" s="141">
        <f t="shared" si="102"/>
        <v>89503.63636363635</v>
      </c>
      <c r="H1485" s="140"/>
      <c r="I1485" s="140">
        <f t="shared" si="100"/>
        <v>0</v>
      </c>
      <c r="J1485" s="141">
        <f t="shared" si="101"/>
        <v>0</v>
      </c>
      <c r="K1485" s="142">
        <f>J1485/G1485*100</f>
        <v>0</v>
      </c>
    </row>
    <row r="1486" spans="1:11" ht="12.75">
      <c r="A1486" s="137"/>
      <c r="B1486" s="138"/>
      <c r="C1486" s="138"/>
      <c r="D1486" s="139"/>
      <c r="E1486" s="140"/>
      <c r="F1486" s="140"/>
      <c r="G1486" s="141">
        <f t="shared" si="102"/>
        <v>0</v>
      </c>
      <c r="H1486" s="140"/>
      <c r="I1486" s="140">
        <f t="shared" si="100"/>
        <v>0</v>
      </c>
      <c r="J1486" s="141">
        <f t="shared" si="101"/>
        <v>0</v>
      </c>
      <c r="K1486" s="142"/>
    </row>
    <row r="1487" spans="1:12" s="120" customFormat="1" ht="12.75">
      <c r="A1487" s="137" t="s">
        <v>2256</v>
      </c>
      <c r="B1487" s="138">
        <v>7114572</v>
      </c>
      <c r="C1487" s="138" t="s">
        <v>2259</v>
      </c>
      <c r="D1487" s="139">
        <v>647.9</v>
      </c>
      <c r="E1487" s="231">
        <v>280</v>
      </c>
      <c r="F1487" s="232">
        <v>312828</v>
      </c>
      <c r="G1487" s="141">
        <f t="shared" si="102"/>
        <v>284389.0909090909</v>
      </c>
      <c r="H1487" s="140">
        <v>350</v>
      </c>
      <c r="I1487" s="140">
        <f aca="true" t="shared" si="103" ref="I1487:I1550">D1487*H1487</f>
        <v>226765</v>
      </c>
      <c r="J1487" s="141">
        <f t="shared" si="101"/>
        <v>253976.80000000002</v>
      </c>
      <c r="K1487" s="142">
        <f>J1487/G1487*100</f>
        <v>89.30609791962357</v>
      </c>
      <c r="L1487"/>
    </row>
    <row r="1488" spans="1:11" ht="12.75">
      <c r="A1488" s="137" t="s">
        <v>2256</v>
      </c>
      <c r="B1488" s="138">
        <v>7114574</v>
      </c>
      <c r="C1488" s="138" t="s">
        <v>2260</v>
      </c>
      <c r="D1488" s="139">
        <v>1851.1</v>
      </c>
      <c r="E1488" s="231">
        <v>46</v>
      </c>
      <c r="F1488" s="232">
        <v>104631</v>
      </c>
      <c r="G1488" s="141">
        <f t="shared" si="102"/>
        <v>95119.0909090909</v>
      </c>
      <c r="H1488" s="140">
        <v>150</v>
      </c>
      <c r="I1488" s="140">
        <f t="shared" si="103"/>
        <v>277665</v>
      </c>
      <c r="J1488" s="141">
        <f aca="true" t="shared" si="104" ref="J1488:J1551">I1488*1.12</f>
        <v>310984.80000000005</v>
      </c>
      <c r="K1488" s="142">
        <f>J1488/G1488*100</f>
        <v>326.94256960174334</v>
      </c>
    </row>
    <row r="1489" spans="1:12" s="120" customFormat="1" ht="12.75">
      <c r="A1489" s="137" t="s">
        <v>2256</v>
      </c>
      <c r="B1489" s="138">
        <v>7114576</v>
      </c>
      <c r="C1489" s="138" t="s">
        <v>2261</v>
      </c>
      <c r="D1489" s="139">
        <v>1126.2</v>
      </c>
      <c r="E1489" s="231">
        <v>417</v>
      </c>
      <c r="F1489" s="232">
        <v>550229</v>
      </c>
      <c r="G1489" s="141">
        <f t="shared" si="102"/>
        <v>500208.18181818177</v>
      </c>
      <c r="H1489" s="140">
        <v>1100</v>
      </c>
      <c r="I1489" s="140">
        <f t="shared" si="103"/>
        <v>1238820</v>
      </c>
      <c r="J1489" s="141">
        <f t="shared" si="104"/>
        <v>1387478.4000000001</v>
      </c>
      <c r="K1489" s="142">
        <f>J1489/G1489*100</f>
        <v>277.38018897586284</v>
      </c>
      <c r="L1489"/>
    </row>
    <row r="1490" spans="1:11" ht="12.75">
      <c r="A1490" s="137" t="s">
        <v>2256</v>
      </c>
      <c r="B1490" s="138">
        <v>7114577</v>
      </c>
      <c r="C1490" s="138" t="s">
        <v>2262</v>
      </c>
      <c r="D1490" s="139">
        <v>1655.7</v>
      </c>
      <c r="E1490" s="231">
        <v>25</v>
      </c>
      <c r="F1490" s="232">
        <v>50996</v>
      </c>
      <c r="G1490" s="141">
        <f t="shared" si="102"/>
        <v>46359.99999999999</v>
      </c>
      <c r="H1490" s="140">
        <v>100</v>
      </c>
      <c r="I1490" s="140">
        <f t="shared" si="103"/>
        <v>165570</v>
      </c>
      <c r="J1490" s="141">
        <f t="shared" si="104"/>
        <v>185438.40000000002</v>
      </c>
      <c r="K1490" s="142">
        <f>J1490/G1490*100</f>
        <v>399.9965487489216</v>
      </c>
    </row>
    <row r="1491" spans="1:12" s="120" customFormat="1" ht="12.75">
      <c r="A1491" s="137"/>
      <c r="B1491" s="138"/>
      <c r="C1491" s="138"/>
      <c r="D1491" s="139"/>
      <c r="E1491" s="140"/>
      <c r="F1491" s="141"/>
      <c r="G1491" s="141">
        <f t="shared" si="102"/>
        <v>0</v>
      </c>
      <c r="H1491" s="140"/>
      <c r="I1491" s="140">
        <f t="shared" si="103"/>
        <v>0</v>
      </c>
      <c r="J1491" s="141">
        <f t="shared" si="104"/>
        <v>0</v>
      </c>
      <c r="K1491" s="142"/>
      <c r="L1491"/>
    </row>
    <row r="1492" spans="1:11" ht="12.75">
      <c r="A1492" s="137" t="s">
        <v>2263</v>
      </c>
      <c r="B1492" s="138">
        <v>7114597</v>
      </c>
      <c r="C1492" s="138" t="s">
        <v>2264</v>
      </c>
      <c r="D1492" s="139">
        <v>907.4</v>
      </c>
      <c r="E1492" s="231">
        <v>191</v>
      </c>
      <c r="F1492" s="232">
        <v>209860</v>
      </c>
      <c r="G1492" s="141">
        <f aca="true" t="shared" si="105" ref="G1492:G1555">F1492/1.1</f>
        <v>190781.81818181818</v>
      </c>
      <c r="H1492" s="140">
        <v>300</v>
      </c>
      <c r="I1492" s="140">
        <f t="shared" si="103"/>
        <v>272220</v>
      </c>
      <c r="J1492" s="141">
        <f t="shared" si="104"/>
        <v>304886.4</v>
      </c>
      <c r="K1492" s="142">
        <f>J1492/G1492*100</f>
        <v>159.80893929286194</v>
      </c>
    </row>
    <row r="1493" spans="1:11" ht="12.75">
      <c r="A1493" s="137" t="s">
        <v>2263</v>
      </c>
      <c r="B1493" s="138">
        <v>7114595</v>
      </c>
      <c r="C1493" s="138" t="s">
        <v>2265</v>
      </c>
      <c r="D1493" s="139">
        <v>786</v>
      </c>
      <c r="E1493" s="231">
        <v>742</v>
      </c>
      <c r="F1493" s="232">
        <v>702364</v>
      </c>
      <c r="G1493" s="141">
        <f t="shared" si="105"/>
        <v>638512.7272727272</v>
      </c>
      <c r="H1493" s="140">
        <v>1000</v>
      </c>
      <c r="I1493" s="140">
        <f t="shared" si="103"/>
        <v>786000</v>
      </c>
      <c r="J1493" s="141">
        <f t="shared" si="104"/>
        <v>880320.0000000001</v>
      </c>
      <c r="K1493" s="142">
        <f>J1493/G1493*100</f>
        <v>137.8703919904779</v>
      </c>
    </row>
    <row r="1494" spans="1:12" s="120" customFormat="1" ht="12.75">
      <c r="A1494" s="137" t="s">
        <v>2263</v>
      </c>
      <c r="B1494" s="138">
        <v>7114596</v>
      </c>
      <c r="C1494" s="138" t="s">
        <v>2266</v>
      </c>
      <c r="D1494" s="139">
        <v>1559.5</v>
      </c>
      <c r="E1494" s="231">
        <v>60</v>
      </c>
      <c r="F1494" s="232">
        <v>113303</v>
      </c>
      <c r="G1494" s="141">
        <f t="shared" si="105"/>
        <v>103002.72727272726</v>
      </c>
      <c r="H1494" s="140">
        <v>100</v>
      </c>
      <c r="I1494" s="140">
        <f t="shared" si="103"/>
        <v>155950</v>
      </c>
      <c r="J1494" s="141">
        <f t="shared" si="104"/>
        <v>174664.00000000003</v>
      </c>
      <c r="K1494" s="142">
        <f>J1494/G1494*100</f>
        <v>169.57220903241753</v>
      </c>
      <c r="L1494"/>
    </row>
    <row r="1495" spans="1:11" ht="12.75">
      <c r="A1495" s="137"/>
      <c r="B1495" s="138"/>
      <c r="C1495" s="138"/>
      <c r="D1495" s="139"/>
      <c r="E1495" s="140"/>
      <c r="F1495" s="141"/>
      <c r="G1495" s="141">
        <f t="shared" si="105"/>
        <v>0</v>
      </c>
      <c r="H1495" s="140"/>
      <c r="I1495" s="140">
        <f t="shared" si="103"/>
        <v>0</v>
      </c>
      <c r="J1495" s="141">
        <f t="shared" si="104"/>
        <v>0</v>
      </c>
      <c r="K1495" s="142"/>
    </row>
    <row r="1496" spans="1:12" s="120" customFormat="1" ht="12.75">
      <c r="A1496" s="137" t="s">
        <v>2267</v>
      </c>
      <c r="B1496" s="138">
        <v>7114744</v>
      </c>
      <c r="C1496" s="138" t="s">
        <v>2268</v>
      </c>
      <c r="D1496" s="139">
        <v>1741.6</v>
      </c>
      <c r="E1496" s="231">
        <v>1133</v>
      </c>
      <c r="F1496" s="232">
        <v>2417663</v>
      </c>
      <c r="G1496" s="141">
        <f t="shared" si="105"/>
        <v>2197875.4545454546</v>
      </c>
      <c r="H1496" s="140">
        <v>1900</v>
      </c>
      <c r="I1496" s="140">
        <f t="shared" si="103"/>
        <v>3309040</v>
      </c>
      <c r="J1496" s="141">
        <f t="shared" si="104"/>
        <v>3706124.8000000003</v>
      </c>
      <c r="K1496" s="142">
        <f>J1496/G1496*100</f>
        <v>168.62305788689326</v>
      </c>
      <c r="L1496"/>
    </row>
    <row r="1497" spans="1:11" ht="12.75">
      <c r="A1497" s="137" t="s">
        <v>2267</v>
      </c>
      <c r="B1497" s="138">
        <v>7114741</v>
      </c>
      <c r="C1497" s="138" t="s">
        <v>2269</v>
      </c>
      <c r="D1497" s="139">
        <v>3088.1</v>
      </c>
      <c r="E1497" s="231">
        <v>86</v>
      </c>
      <c r="F1497" s="232">
        <v>326554</v>
      </c>
      <c r="G1497" s="141">
        <f t="shared" si="105"/>
        <v>296867.2727272727</v>
      </c>
      <c r="H1497" s="140">
        <v>100</v>
      </c>
      <c r="I1497" s="140">
        <f t="shared" si="103"/>
        <v>308810</v>
      </c>
      <c r="J1497" s="141">
        <f t="shared" si="104"/>
        <v>345867.2</v>
      </c>
      <c r="K1497" s="142">
        <f>J1497/G1497*100</f>
        <v>116.50566828150934</v>
      </c>
    </row>
    <row r="1498" spans="1:12" s="120" customFormat="1" ht="12.75">
      <c r="A1498" s="137"/>
      <c r="B1498" s="138"/>
      <c r="C1498" s="138"/>
      <c r="D1498" s="139"/>
      <c r="E1498" s="140"/>
      <c r="F1498" s="141"/>
      <c r="G1498" s="141">
        <f t="shared" si="105"/>
        <v>0</v>
      </c>
      <c r="H1498" s="140"/>
      <c r="I1498" s="140">
        <f t="shared" si="103"/>
        <v>0</v>
      </c>
      <c r="J1498" s="141">
        <f t="shared" si="104"/>
        <v>0</v>
      </c>
      <c r="K1498" s="142"/>
      <c r="L1498"/>
    </row>
    <row r="1499" spans="1:11" ht="12.75">
      <c r="A1499" s="137" t="s">
        <v>2270</v>
      </c>
      <c r="B1499" s="138">
        <v>7114730</v>
      </c>
      <c r="C1499" s="138" t="s">
        <v>2271</v>
      </c>
      <c r="D1499" s="139">
        <v>3267.4</v>
      </c>
      <c r="E1499" s="231">
        <v>2848</v>
      </c>
      <c r="F1499" s="232">
        <v>11334028</v>
      </c>
      <c r="G1499" s="141">
        <f t="shared" si="105"/>
        <v>10303661.818181816</v>
      </c>
      <c r="H1499" s="140">
        <v>3100</v>
      </c>
      <c r="I1499" s="140">
        <f t="shared" si="103"/>
        <v>10128940</v>
      </c>
      <c r="J1499" s="141">
        <f t="shared" si="104"/>
        <v>11344412.8</v>
      </c>
      <c r="K1499" s="142">
        <f>J1499/G1499*100</f>
        <v>110.10078746937984</v>
      </c>
    </row>
    <row r="1500" spans="1:12" s="120" customFormat="1" ht="12.75">
      <c r="A1500" s="137"/>
      <c r="B1500" s="138"/>
      <c r="C1500" s="138"/>
      <c r="D1500" s="139"/>
      <c r="E1500" s="140"/>
      <c r="F1500" s="140"/>
      <c r="G1500" s="141">
        <f t="shared" si="105"/>
        <v>0</v>
      </c>
      <c r="H1500" s="140"/>
      <c r="I1500" s="140">
        <f t="shared" si="103"/>
        <v>0</v>
      </c>
      <c r="J1500" s="141">
        <f t="shared" si="104"/>
        <v>0</v>
      </c>
      <c r="K1500" s="142"/>
      <c r="L1500"/>
    </row>
    <row r="1501" spans="1:11" ht="12.75">
      <c r="A1501" s="137" t="s">
        <v>2272</v>
      </c>
      <c r="B1501" s="138">
        <v>3114460</v>
      </c>
      <c r="C1501" s="138" t="s">
        <v>2273</v>
      </c>
      <c r="D1501" s="139">
        <v>198.2</v>
      </c>
      <c r="E1501" s="231">
        <v>1210</v>
      </c>
      <c r="F1501" s="232">
        <v>287700</v>
      </c>
      <c r="G1501" s="141">
        <f t="shared" si="105"/>
        <v>261545.45454545453</v>
      </c>
      <c r="H1501" s="140">
        <v>1400</v>
      </c>
      <c r="I1501" s="140">
        <f t="shared" si="103"/>
        <v>277480</v>
      </c>
      <c r="J1501" s="141">
        <f t="shared" si="104"/>
        <v>310777.60000000003</v>
      </c>
      <c r="K1501" s="142">
        <f>J1501/G1501*100</f>
        <v>118.82355231143555</v>
      </c>
    </row>
    <row r="1502" spans="1:12" s="120" customFormat="1" ht="12.75">
      <c r="A1502" s="137" t="s">
        <v>2272</v>
      </c>
      <c r="B1502" s="138">
        <v>1114461</v>
      </c>
      <c r="C1502" s="138" t="s">
        <v>2274</v>
      </c>
      <c r="D1502" s="139">
        <v>175</v>
      </c>
      <c r="E1502" s="231">
        <v>1631</v>
      </c>
      <c r="F1502" s="232">
        <v>350367</v>
      </c>
      <c r="G1502" s="141">
        <f t="shared" si="105"/>
        <v>318515.45454545453</v>
      </c>
      <c r="H1502" s="140">
        <v>2000</v>
      </c>
      <c r="I1502" s="140">
        <f t="shared" si="103"/>
        <v>350000</v>
      </c>
      <c r="J1502" s="141">
        <f t="shared" si="104"/>
        <v>392000.00000000006</v>
      </c>
      <c r="K1502" s="142">
        <f>J1502/G1502*100</f>
        <v>123.07095131676216</v>
      </c>
      <c r="L1502"/>
    </row>
    <row r="1503" spans="1:12" s="158" customFormat="1" ht="15">
      <c r="A1503" s="137"/>
      <c r="B1503" s="138"/>
      <c r="C1503" s="138"/>
      <c r="D1503" s="139"/>
      <c r="E1503" s="140"/>
      <c r="F1503" s="141"/>
      <c r="G1503" s="141">
        <f t="shared" si="105"/>
        <v>0</v>
      </c>
      <c r="H1503" s="140"/>
      <c r="I1503" s="140">
        <f t="shared" si="103"/>
        <v>0</v>
      </c>
      <c r="J1503" s="141">
        <f t="shared" si="104"/>
        <v>0</v>
      </c>
      <c r="K1503" s="142"/>
      <c r="L1503"/>
    </row>
    <row r="1504" spans="1:11" ht="12.75">
      <c r="A1504" s="137" t="s">
        <v>2275</v>
      </c>
      <c r="B1504" s="138">
        <v>1114220</v>
      </c>
      <c r="C1504" s="138" t="s">
        <v>2276</v>
      </c>
      <c r="D1504" s="139">
        <v>132</v>
      </c>
      <c r="E1504" s="231">
        <v>3423</v>
      </c>
      <c r="F1504" s="232">
        <v>556567</v>
      </c>
      <c r="G1504" s="141">
        <f t="shared" si="105"/>
        <v>505969.99999999994</v>
      </c>
      <c r="H1504" s="140">
        <v>3500</v>
      </c>
      <c r="I1504" s="140">
        <f t="shared" si="103"/>
        <v>462000</v>
      </c>
      <c r="J1504" s="141">
        <f t="shared" si="104"/>
        <v>517440.00000000006</v>
      </c>
      <c r="K1504" s="142">
        <f>J1504/G1504*100</f>
        <v>102.26693282210411</v>
      </c>
    </row>
    <row r="1505" spans="1:12" s="120" customFormat="1" ht="12.75">
      <c r="A1505" s="137" t="s">
        <v>2275</v>
      </c>
      <c r="B1505" s="138">
        <v>1114221</v>
      </c>
      <c r="C1505" s="138" t="s">
        <v>2277</v>
      </c>
      <c r="D1505" s="139">
        <v>320.8</v>
      </c>
      <c r="E1505" s="231">
        <v>18640</v>
      </c>
      <c r="F1505" s="232">
        <v>7150240</v>
      </c>
      <c r="G1505" s="141">
        <f t="shared" si="105"/>
        <v>6500218.181818182</v>
      </c>
      <c r="H1505" s="140">
        <v>20000</v>
      </c>
      <c r="I1505" s="140">
        <f t="shared" si="103"/>
        <v>6416000</v>
      </c>
      <c r="J1505" s="141">
        <f t="shared" si="104"/>
        <v>7185920.000000001</v>
      </c>
      <c r="K1505" s="142">
        <f>J1505/G1505*100</f>
        <v>110.54890465215155</v>
      </c>
      <c r="L1505"/>
    </row>
    <row r="1506" spans="1:11" ht="12.75">
      <c r="A1506" s="137"/>
      <c r="B1506" s="138"/>
      <c r="C1506" s="138"/>
      <c r="D1506" s="139"/>
      <c r="E1506" s="140"/>
      <c r="F1506" s="141"/>
      <c r="G1506" s="141">
        <f t="shared" si="105"/>
        <v>0</v>
      </c>
      <c r="H1506" s="140"/>
      <c r="I1506" s="140">
        <f t="shared" si="103"/>
        <v>0</v>
      </c>
      <c r="J1506" s="141">
        <f t="shared" si="104"/>
        <v>0</v>
      </c>
      <c r="K1506" s="142"/>
    </row>
    <row r="1507" spans="1:12" s="120" customFormat="1" ht="12.75">
      <c r="A1507" s="137" t="s">
        <v>883</v>
      </c>
      <c r="B1507" s="138">
        <v>1114503</v>
      </c>
      <c r="C1507" s="138" t="s">
        <v>2278</v>
      </c>
      <c r="D1507" s="139">
        <v>206.8</v>
      </c>
      <c r="E1507" s="231">
        <v>15042</v>
      </c>
      <c r="F1507" s="232">
        <v>3662628</v>
      </c>
      <c r="G1507" s="141">
        <f t="shared" si="105"/>
        <v>3329661.818181818</v>
      </c>
      <c r="H1507" s="140">
        <v>35000</v>
      </c>
      <c r="I1507" s="140">
        <f t="shared" si="103"/>
        <v>7238000</v>
      </c>
      <c r="J1507" s="141">
        <f t="shared" si="104"/>
        <v>8106560.000000001</v>
      </c>
      <c r="K1507" s="142">
        <f>J1507/G1507*100</f>
        <v>243.4649655930114</v>
      </c>
      <c r="L1507"/>
    </row>
    <row r="1508" spans="1:11" ht="12.75">
      <c r="A1508" s="137"/>
      <c r="B1508" s="138"/>
      <c r="C1508" s="138"/>
      <c r="D1508" s="139"/>
      <c r="E1508" s="140"/>
      <c r="F1508" s="140"/>
      <c r="G1508" s="141">
        <f t="shared" si="105"/>
        <v>0</v>
      </c>
      <c r="H1508" s="140"/>
      <c r="I1508" s="140">
        <f t="shared" si="103"/>
        <v>0</v>
      </c>
      <c r="J1508" s="141">
        <f t="shared" si="104"/>
        <v>0</v>
      </c>
      <c r="K1508" s="142"/>
    </row>
    <row r="1509" spans="1:12" s="120" customFormat="1" ht="12.75">
      <c r="A1509" s="137" t="s">
        <v>2279</v>
      </c>
      <c r="B1509" s="138">
        <v>3114644</v>
      </c>
      <c r="C1509" s="138" t="s">
        <v>2280</v>
      </c>
      <c r="D1509" s="139">
        <v>1170.3</v>
      </c>
      <c r="E1509" s="231">
        <v>630</v>
      </c>
      <c r="F1509" s="232">
        <v>1435439</v>
      </c>
      <c r="G1509" s="141">
        <f t="shared" si="105"/>
        <v>1304944.5454545454</v>
      </c>
      <c r="H1509" s="140">
        <v>900</v>
      </c>
      <c r="I1509" s="140">
        <f t="shared" si="103"/>
        <v>1053270</v>
      </c>
      <c r="J1509" s="141">
        <f t="shared" si="104"/>
        <v>1179662.4000000001</v>
      </c>
      <c r="K1509" s="142">
        <f aca="true" t="shared" si="106" ref="K1509:K1517">J1509/G1509*100</f>
        <v>90.39942763154689</v>
      </c>
      <c r="L1509"/>
    </row>
    <row r="1510" spans="1:11" ht="12.75">
      <c r="A1510" s="137" t="s">
        <v>2279</v>
      </c>
      <c r="B1510" s="138">
        <v>1114646</v>
      </c>
      <c r="C1510" s="138" t="s">
        <v>2281</v>
      </c>
      <c r="D1510" s="139">
        <v>1018.9</v>
      </c>
      <c r="E1510" s="231">
        <v>435</v>
      </c>
      <c r="F1510" s="232">
        <v>990774</v>
      </c>
      <c r="G1510" s="141">
        <f t="shared" si="105"/>
        <v>900703.6363636362</v>
      </c>
      <c r="H1510" s="140">
        <v>500</v>
      </c>
      <c r="I1510" s="140">
        <f t="shared" si="103"/>
        <v>509450</v>
      </c>
      <c r="J1510" s="141">
        <f t="shared" si="104"/>
        <v>570584</v>
      </c>
      <c r="K1510" s="142">
        <f t="shared" si="106"/>
        <v>63.34869506062938</v>
      </c>
    </row>
    <row r="1511" spans="1:12" s="120" customFormat="1" ht="12.75">
      <c r="A1511" s="137" t="s">
        <v>2279</v>
      </c>
      <c r="B1511" s="138">
        <v>1114643</v>
      </c>
      <c r="C1511" s="138" t="s">
        <v>2282</v>
      </c>
      <c r="D1511" s="139">
        <v>731.8</v>
      </c>
      <c r="E1511" s="231">
        <v>1503</v>
      </c>
      <c r="F1511" s="232">
        <v>3421316</v>
      </c>
      <c r="G1511" s="141">
        <f t="shared" si="105"/>
        <v>3110287.2727272725</v>
      </c>
      <c r="H1511" s="140">
        <v>2000</v>
      </c>
      <c r="I1511" s="140">
        <f t="shared" si="103"/>
        <v>1463600</v>
      </c>
      <c r="J1511" s="141">
        <f t="shared" si="104"/>
        <v>1639232.0000000002</v>
      </c>
      <c r="K1511" s="142">
        <f t="shared" si="106"/>
        <v>52.70355617545997</v>
      </c>
      <c r="L1511"/>
    </row>
    <row r="1512" spans="1:11" ht="12.75">
      <c r="A1512" s="137" t="s">
        <v>2279</v>
      </c>
      <c r="B1512" s="138">
        <v>1114640</v>
      </c>
      <c r="C1512" s="138" t="s">
        <v>2283</v>
      </c>
      <c r="D1512" s="139">
        <v>703.4</v>
      </c>
      <c r="E1512" s="231">
        <v>1433</v>
      </c>
      <c r="F1512" s="232">
        <v>3267900</v>
      </c>
      <c r="G1512" s="141">
        <f t="shared" si="105"/>
        <v>2970818.1818181816</v>
      </c>
      <c r="H1512" s="140">
        <v>2000</v>
      </c>
      <c r="I1512" s="140">
        <f t="shared" si="103"/>
        <v>1406800</v>
      </c>
      <c r="J1512" s="141">
        <f t="shared" si="104"/>
        <v>1575616.0000000002</v>
      </c>
      <c r="K1512" s="142">
        <f t="shared" si="106"/>
        <v>53.03643318338995</v>
      </c>
    </row>
    <row r="1513" spans="1:11" ht="12.75">
      <c r="A1513" s="137" t="s">
        <v>2279</v>
      </c>
      <c r="B1513" s="138">
        <v>1114552</v>
      </c>
      <c r="C1513" s="144" t="s">
        <v>2284</v>
      </c>
      <c r="D1513" s="139">
        <v>1018.9</v>
      </c>
      <c r="E1513" s="231">
        <v>70</v>
      </c>
      <c r="F1513" s="232">
        <v>154994</v>
      </c>
      <c r="G1513" s="141">
        <f t="shared" si="105"/>
        <v>140903.63636363635</v>
      </c>
      <c r="H1513" s="140">
        <v>200</v>
      </c>
      <c r="I1513" s="140">
        <f t="shared" si="103"/>
        <v>203780</v>
      </c>
      <c r="J1513" s="141">
        <f t="shared" si="104"/>
        <v>228233.60000000003</v>
      </c>
      <c r="K1513" s="142">
        <f t="shared" si="106"/>
        <v>161.9785023936411</v>
      </c>
    </row>
    <row r="1514" spans="1:11" ht="12.75">
      <c r="A1514" s="137" t="s">
        <v>2279</v>
      </c>
      <c r="B1514" s="138">
        <v>1114553</v>
      </c>
      <c r="C1514" s="144" t="s">
        <v>2285</v>
      </c>
      <c r="D1514" s="139">
        <v>703.4</v>
      </c>
      <c r="E1514" s="231">
        <v>443</v>
      </c>
      <c r="F1514" s="232">
        <v>980720</v>
      </c>
      <c r="G1514" s="141">
        <f t="shared" si="105"/>
        <v>891563.6363636362</v>
      </c>
      <c r="H1514" s="140">
        <v>700</v>
      </c>
      <c r="I1514" s="140">
        <f t="shared" si="103"/>
        <v>492380</v>
      </c>
      <c r="J1514" s="141">
        <f t="shared" si="104"/>
        <v>551465.6000000001</v>
      </c>
      <c r="K1514" s="142">
        <f t="shared" si="106"/>
        <v>61.85375642385188</v>
      </c>
    </row>
    <row r="1515" spans="1:12" s="120" customFormat="1" ht="12.75">
      <c r="A1515" s="137" t="s">
        <v>2279</v>
      </c>
      <c r="B1515" s="138">
        <v>1114554</v>
      </c>
      <c r="C1515" s="144" t="s">
        <v>2286</v>
      </c>
      <c r="D1515" s="139">
        <v>731.8</v>
      </c>
      <c r="E1515" s="231">
        <v>245</v>
      </c>
      <c r="F1515" s="232">
        <v>548517</v>
      </c>
      <c r="G1515" s="141">
        <f t="shared" si="105"/>
        <v>498651.8181818181</v>
      </c>
      <c r="H1515" s="140">
        <v>330</v>
      </c>
      <c r="I1515" s="140">
        <f t="shared" si="103"/>
        <v>241493.99999999997</v>
      </c>
      <c r="J1515" s="141">
        <f t="shared" si="104"/>
        <v>270473.27999999997</v>
      </c>
      <c r="K1515" s="142">
        <f t="shared" si="106"/>
        <v>54.2409092152112</v>
      </c>
      <c r="L1515"/>
    </row>
    <row r="1516" spans="1:11" ht="12.75">
      <c r="A1516" s="137" t="s">
        <v>2279</v>
      </c>
      <c r="B1516" s="138">
        <v>1114561</v>
      </c>
      <c r="C1516" s="144" t="s">
        <v>2287</v>
      </c>
      <c r="D1516" s="139">
        <v>703.4</v>
      </c>
      <c r="E1516" s="231">
        <v>144</v>
      </c>
      <c r="F1516" s="232">
        <v>318602</v>
      </c>
      <c r="G1516" s="141">
        <f t="shared" si="105"/>
        <v>289638.1818181818</v>
      </c>
      <c r="H1516" s="140">
        <v>300</v>
      </c>
      <c r="I1516" s="140">
        <f t="shared" si="103"/>
        <v>211020</v>
      </c>
      <c r="J1516" s="141">
        <f t="shared" si="104"/>
        <v>236342.40000000002</v>
      </c>
      <c r="K1516" s="142">
        <f t="shared" si="106"/>
        <v>81.59918644578504</v>
      </c>
    </row>
    <row r="1517" spans="1:11" ht="12.75">
      <c r="A1517" s="137" t="s">
        <v>2279</v>
      </c>
      <c r="B1517" s="138">
        <v>1114560</v>
      </c>
      <c r="C1517" s="144" t="s">
        <v>2288</v>
      </c>
      <c r="D1517" s="139">
        <v>731.8</v>
      </c>
      <c r="E1517" s="231">
        <v>131</v>
      </c>
      <c r="F1517" s="232">
        <v>291321</v>
      </c>
      <c r="G1517" s="141">
        <f t="shared" si="105"/>
        <v>264837.2727272727</v>
      </c>
      <c r="H1517" s="140">
        <v>300</v>
      </c>
      <c r="I1517" s="140">
        <f t="shared" si="103"/>
        <v>219540</v>
      </c>
      <c r="J1517" s="141">
        <f t="shared" si="104"/>
        <v>245884.80000000002</v>
      </c>
      <c r="K1517" s="142">
        <f t="shared" si="106"/>
        <v>92.84372908235247</v>
      </c>
    </row>
    <row r="1518" spans="1:12" s="120" customFormat="1" ht="12.75">
      <c r="A1518" s="137" t="s">
        <v>2279</v>
      </c>
      <c r="B1518" s="138">
        <v>1114647</v>
      </c>
      <c r="C1518" s="138" t="s">
        <v>2289</v>
      </c>
      <c r="D1518" s="139">
        <v>1018.9</v>
      </c>
      <c r="E1518" s="140"/>
      <c r="F1518" s="141"/>
      <c r="G1518" s="141">
        <f t="shared" si="105"/>
        <v>0</v>
      </c>
      <c r="H1518" s="140">
        <v>20</v>
      </c>
      <c r="I1518" s="140">
        <f t="shared" si="103"/>
        <v>20378</v>
      </c>
      <c r="J1518" s="141">
        <f t="shared" si="104"/>
        <v>22823.36</v>
      </c>
      <c r="K1518" s="142"/>
      <c r="L1518"/>
    </row>
    <row r="1519" spans="1:11" ht="12.75">
      <c r="A1519" s="137" t="s">
        <v>2279</v>
      </c>
      <c r="B1519" s="138">
        <v>1114648</v>
      </c>
      <c r="C1519" s="138" t="s">
        <v>2290</v>
      </c>
      <c r="D1519" s="139">
        <v>703.4</v>
      </c>
      <c r="E1519" s="140"/>
      <c r="F1519" s="141"/>
      <c r="G1519" s="141">
        <f t="shared" si="105"/>
        <v>0</v>
      </c>
      <c r="H1519" s="140">
        <v>50</v>
      </c>
      <c r="I1519" s="140">
        <f t="shared" si="103"/>
        <v>35170</v>
      </c>
      <c r="J1519" s="141">
        <f t="shared" si="104"/>
        <v>39390.4</v>
      </c>
      <c r="K1519" s="142"/>
    </row>
    <row r="1520" spans="1:12" s="120" customFormat="1" ht="12.75">
      <c r="A1520" s="137" t="s">
        <v>2279</v>
      </c>
      <c r="B1520" s="138">
        <v>1114645</v>
      </c>
      <c r="C1520" s="138" t="s">
        <v>2291</v>
      </c>
      <c r="D1520" s="139">
        <v>731.8</v>
      </c>
      <c r="E1520" s="140"/>
      <c r="F1520" s="141"/>
      <c r="G1520" s="141">
        <f t="shared" si="105"/>
        <v>0</v>
      </c>
      <c r="H1520" s="140">
        <v>50</v>
      </c>
      <c r="I1520" s="140">
        <f t="shared" si="103"/>
        <v>36590</v>
      </c>
      <c r="J1520" s="141">
        <f t="shared" si="104"/>
        <v>40980.8</v>
      </c>
      <c r="K1520" s="142"/>
      <c r="L1520"/>
    </row>
    <row r="1521" spans="1:12" s="154" customFormat="1" ht="15">
      <c r="A1521" s="137"/>
      <c r="B1521" s="138"/>
      <c r="C1521" s="138"/>
      <c r="D1521" s="139"/>
      <c r="E1521" s="140"/>
      <c r="F1521" s="140"/>
      <c r="G1521" s="141">
        <f t="shared" si="105"/>
        <v>0</v>
      </c>
      <c r="H1521" s="140"/>
      <c r="I1521" s="140">
        <f t="shared" si="103"/>
        <v>0</v>
      </c>
      <c r="J1521" s="141">
        <f t="shared" si="104"/>
        <v>0</v>
      </c>
      <c r="K1521" s="142"/>
      <c r="L1521"/>
    </row>
    <row r="1522" spans="1:11" ht="12.75">
      <c r="A1522" s="137"/>
      <c r="B1522" s="138"/>
      <c r="C1522" s="144"/>
      <c r="D1522" s="139"/>
      <c r="E1522" s="140"/>
      <c r="F1522" s="140"/>
      <c r="G1522" s="141">
        <f t="shared" si="105"/>
        <v>0</v>
      </c>
      <c r="H1522" s="140"/>
      <c r="I1522" s="140">
        <f t="shared" si="103"/>
        <v>0</v>
      </c>
      <c r="J1522" s="141">
        <f t="shared" si="104"/>
        <v>0</v>
      </c>
      <c r="K1522" s="142"/>
    </row>
    <row r="1523" spans="1:11" ht="12.75">
      <c r="A1523" s="137" t="s">
        <v>2292</v>
      </c>
      <c r="B1523" s="138">
        <v>1119220</v>
      </c>
      <c r="C1523" s="138" t="s">
        <v>2293</v>
      </c>
      <c r="D1523" s="139">
        <v>4042.1</v>
      </c>
      <c r="E1523" s="231">
        <v>5</v>
      </c>
      <c r="F1523" s="232">
        <v>24899</v>
      </c>
      <c r="G1523" s="141">
        <f t="shared" si="105"/>
        <v>22635.454545454544</v>
      </c>
      <c r="H1523" s="140">
        <v>20</v>
      </c>
      <c r="I1523" s="140">
        <f t="shared" si="103"/>
        <v>80842</v>
      </c>
      <c r="J1523" s="141">
        <f t="shared" si="104"/>
        <v>90543.04000000001</v>
      </c>
      <c r="K1523" s="142">
        <f>J1523/G1523*100</f>
        <v>400.0053978071409</v>
      </c>
    </row>
    <row r="1524" spans="1:12" s="120" customFormat="1" ht="12.75">
      <c r="A1524" s="137"/>
      <c r="B1524" s="138"/>
      <c r="C1524" s="138"/>
      <c r="D1524" s="139"/>
      <c r="E1524" s="140"/>
      <c r="F1524" s="141"/>
      <c r="G1524" s="141">
        <f t="shared" si="105"/>
        <v>0</v>
      </c>
      <c r="H1524" s="140"/>
      <c r="I1524" s="140">
        <f t="shared" si="103"/>
        <v>0</v>
      </c>
      <c r="J1524" s="141">
        <f t="shared" si="104"/>
        <v>0</v>
      </c>
      <c r="K1524" s="142"/>
      <c r="L1524"/>
    </row>
    <row r="1525" spans="1:11" ht="12.75">
      <c r="A1525" s="137" t="s">
        <v>2294</v>
      </c>
      <c r="B1525" s="138">
        <v>7112250</v>
      </c>
      <c r="C1525" s="138" t="s">
        <v>2295</v>
      </c>
      <c r="D1525" s="139">
        <v>11729.8</v>
      </c>
      <c r="E1525" s="231">
        <v>155</v>
      </c>
      <c r="F1525" s="232">
        <v>2183680</v>
      </c>
      <c r="G1525" s="141">
        <f t="shared" si="105"/>
        <v>1985163.6363636362</v>
      </c>
      <c r="H1525" s="140">
        <v>200</v>
      </c>
      <c r="I1525" s="140">
        <f t="shared" si="103"/>
        <v>2345960</v>
      </c>
      <c r="J1525" s="141">
        <f t="shared" si="104"/>
        <v>2627475.2</v>
      </c>
      <c r="K1525" s="142">
        <f>J1525/G1525*100</f>
        <v>132.35559788980072</v>
      </c>
    </row>
    <row r="1526" spans="1:12" s="120" customFormat="1" ht="12.75">
      <c r="A1526" s="137"/>
      <c r="B1526" s="138"/>
      <c r="C1526" s="138"/>
      <c r="D1526" s="139"/>
      <c r="E1526" s="140"/>
      <c r="F1526" s="141"/>
      <c r="G1526" s="141">
        <f t="shared" si="105"/>
        <v>0</v>
      </c>
      <c r="H1526" s="140"/>
      <c r="I1526" s="140">
        <f t="shared" si="103"/>
        <v>0</v>
      </c>
      <c r="J1526" s="141">
        <f t="shared" si="104"/>
        <v>0</v>
      </c>
      <c r="K1526" s="142"/>
      <c r="L1526"/>
    </row>
    <row r="1527" spans="1:11" ht="12.75">
      <c r="A1527" s="137" t="s">
        <v>2296</v>
      </c>
      <c r="B1527" s="138">
        <v>3114450</v>
      </c>
      <c r="C1527" s="138" t="s">
        <v>2297</v>
      </c>
      <c r="D1527" s="139">
        <v>154.6</v>
      </c>
      <c r="E1527" s="231">
        <v>511</v>
      </c>
      <c r="F1527" s="232">
        <v>94116</v>
      </c>
      <c r="G1527" s="141">
        <f t="shared" si="105"/>
        <v>85560</v>
      </c>
      <c r="H1527" s="140">
        <v>1200</v>
      </c>
      <c r="I1527" s="140">
        <f t="shared" si="103"/>
        <v>185520</v>
      </c>
      <c r="J1527" s="141">
        <f t="shared" si="104"/>
        <v>207782.40000000002</v>
      </c>
      <c r="K1527" s="142">
        <f>J1527/G1527*100</f>
        <v>242.84992987377282</v>
      </c>
    </row>
    <row r="1528" spans="1:11" ht="12.75">
      <c r="A1528" s="137"/>
      <c r="B1528" s="138"/>
      <c r="C1528" s="138"/>
      <c r="D1528" s="139"/>
      <c r="E1528" s="140"/>
      <c r="F1528" s="140"/>
      <c r="G1528" s="141">
        <f t="shared" si="105"/>
        <v>0</v>
      </c>
      <c r="H1528" s="140"/>
      <c r="I1528" s="140">
        <f t="shared" si="103"/>
        <v>0</v>
      </c>
      <c r="J1528" s="141">
        <f t="shared" si="104"/>
        <v>0</v>
      </c>
      <c r="K1528" s="142"/>
    </row>
    <row r="1529" spans="1:12" s="120" customFormat="1" ht="12.75">
      <c r="A1529" s="137" t="s">
        <v>2298</v>
      </c>
      <c r="B1529" s="138">
        <v>4090121</v>
      </c>
      <c r="C1529" s="138" t="s">
        <v>2299</v>
      </c>
      <c r="D1529" s="139">
        <v>123.2</v>
      </c>
      <c r="E1529" s="231">
        <v>3452</v>
      </c>
      <c r="F1529" s="232">
        <v>565013</v>
      </c>
      <c r="G1529" s="141">
        <f t="shared" si="105"/>
        <v>513648.18181818177</v>
      </c>
      <c r="H1529" s="140">
        <v>6800</v>
      </c>
      <c r="I1529" s="140">
        <f t="shared" si="103"/>
        <v>837760</v>
      </c>
      <c r="J1529" s="141">
        <f t="shared" si="104"/>
        <v>938291.2000000001</v>
      </c>
      <c r="K1529" s="142">
        <f>J1529/G1529*100</f>
        <v>182.67195976021793</v>
      </c>
      <c r="L1529"/>
    </row>
    <row r="1530" spans="1:12" s="159" customFormat="1" ht="15">
      <c r="A1530" s="137" t="s">
        <v>2298</v>
      </c>
      <c r="B1530" s="138">
        <v>4090816</v>
      </c>
      <c r="C1530" s="138" t="s">
        <v>2300</v>
      </c>
      <c r="D1530" s="139">
        <v>123.2</v>
      </c>
      <c r="E1530" s="231">
        <v>1463</v>
      </c>
      <c r="F1530" s="232">
        <v>246310</v>
      </c>
      <c r="G1530" s="141">
        <f t="shared" si="105"/>
        <v>223918.1818181818</v>
      </c>
      <c r="H1530" s="140">
        <v>2500</v>
      </c>
      <c r="I1530" s="140">
        <f t="shared" si="103"/>
        <v>308000</v>
      </c>
      <c r="J1530" s="141">
        <f t="shared" si="104"/>
        <v>344960.00000000006</v>
      </c>
      <c r="K1530" s="142">
        <f>J1530/G1530*100</f>
        <v>154.05627055336774</v>
      </c>
      <c r="L1530"/>
    </row>
    <row r="1531" spans="1:11" ht="12.75">
      <c r="A1531" s="137"/>
      <c r="B1531" s="138"/>
      <c r="C1531" s="138"/>
      <c r="D1531" s="139"/>
      <c r="E1531" s="140"/>
      <c r="F1531" s="141"/>
      <c r="G1531" s="141">
        <f t="shared" si="105"/>
        <v>0</v>
      </c>
      <c r="H1531" s="140"/>
      <c r="I1531" s="140">
        <f t="shared" si="103"/>
        <v>0</v>
      </c>
      <c r="J1531" s="141">
        <f t="shared" si="104"/>
        <v>0</v>
      </c>
      <c r="K1531" s="142"/>
    </row>
    <row r="1532" spans="1:11" ht="12.75">
      <c r="A1532" s="137" t="s">
        <v>2301</v>
      </c>
      <c r="B1532" s="138">
        <v>7090801</v>
      </c>
      <c r="C1532" s="138" t="s">
        <v>2302</v>
      </c>
      <c r="D1532" s="139">
        <v>163.2</v>
      </c>
      <c r="E1532" s="231">
        <v>688</v>
      </c>
      <c r="F1532" s="232">
        <v>135518</v>
      </c>
      <c r="G1532" s="141">
        <f t="shared" si="105"/>
        <v>123198.18181818181</v>
      </c>
      <c r="H1532" s="140">
        <v>1300</v>
      </c>
      <c r="I1532" s="140">
        <f t="shared" si="103"/>
        <v>212159.99999999997</v>
      </c>
      <c r="J1532" s="141">
        <f t="shared" si="104"/>
        <v>237619.19999999998</v>
      </c>
      <c r="K1532" s="142">
        <f>J1532/G1532*100</f>
        <v>192.8755737245237</v>
      </c>
    </row>
    <row r="1533" spans="1:12" s="120" customFormat="1" ht="12.75">
      <c r="A1533" s="137"/>
      <c r="B1533" s="138"/>
      <c r="C1533" s="138"/>
      <c r="D1533" s="139"/>
      <c r="E1533" s="140"/>
      <c r="F1533" s="141"/>
      <c r="G1533" s="141">
        <f t="shared" si="105"/>
        <v>0</v>
      </c>
      <c r="H1533" s="140"/>
      <c r="I1533" s="140">
        <f t="shared" si="103"/>
        <v>0</v>
      </c>
      <c r="J1533" s="141">
        <f t="shared" si="104"/>
        <v>0</v>
      </c>
      <c r="K1533" s="142"/>
      <c r="L1533"/>
    </row>
    <row r="1534" spans="1:12" s="5" customFormat="1" ht="12.75">
      <c r="A1534" s="137" t="s">
        <v>2303</v>
      </c>
      <c r="B1534" s="138">
        <v>4150250</v>
      </c>
      <c r="C1534" s="138" t="s">
        <v>2304</v>
      </c>
      <c r="D1534" s="139">
        <v>94.5</v>
      </c>
      <c r="E1534" s="231">
        <v>364</v>
      </c>
      <c r="F1534" s="232">
        <v>42152</v>
      </c>
      <c r="G1534" s="141">
        <f t="shared" si="105"/>
        <v>38320</v>
      </c>
      <c r="H1534" s="140">
        <v>900</v>
      </c>
      <c r="I1534" s="140">
        <f t="shared" si="103"/>
        <v>85050</v>
      </c>
      <c r="J1534" s="141">
        <f t="shared" si="104"/>
        <v>95256.00000000001</v>
      </c>
      <c r="K1534" s="142">
        <f>J1534/G1534*100</f>
        <v>248.58037578288105</v>
      </c>
      <c r="L1534"/>
    </row>
    <row r="1535" spans="1:12" s="120" customFormat="1" ht="12.75">
      <c r="A1535" s="137"/>
      <c r="B1535" s="138"/>
      <c r="C1535" s="138"/>
      <c r="D1535" s="139"/>
      <c r="E1535" s="140"/>
      <c r="F1535" s="141"/>
      <c r="G1535" s="141">
        <f t="shared" si="105"/>
        <v>0</v>
      </c>
      <c r="H1535" s="140"/>
      <c r="I1535" s="140">
        <f t="shared" si="103"/>
        <v>0</v>
      </c>
      <c r="J1535" s="141">
        <f t="shared" si="104"/>
        <v>0</v>
      </c>
      <c r="K1535" s="142"/>
      <c r="L1535"/>
    </row>
    <row r="1536" spans="1:11" ht="12.75">
      <c r="A1536" s="137" t="s">
        <v>2305</v>
      </c>
      <c r="B1536" s="138">
        <v>4090290</v>
      </c>
      <c r="C1536" s="138" t="s">
        <v>2306</v>
      </c>
      <c r="D1536" s="139">
        <v>747.2</v>
      </c>
      <c r="E1536" s="231">
        <v>59</v>
      </c>
      <c r="F1536" s="232">
        <v>54312</v>
      </c>
      <c r="G1536" s="141">
        <f t="shared" si="105"/>
        <v>49374.54545454545</v>
      </c>
      <c r="H1536" s="140">
        <v>90</v>
      </c>
      <c r="I1536" s="140">
        <f t="shared" si="103"/>
        <v>67248</v>
      </c>
      <c r="J1536" s="141">
        <f t="shared" si="104"/>
        <v>75317.76000000001</v>
      </c>
      <c r="K1536" s="142">
        <f>J1536/G1536*100</f>
        <v>152.54370304904995</v>
      </c>
    </row>
    <row r="1537" spans="1:12" s="120" customFormat="1" ht="12.75">
      <c r="A1537" s="137"/>
      <c r="B1537" s="138"/>
      <c r="C1537" s="138"/>
      <c r="D1537" s="139"/>
      <c r="E1537" s="140"/>
      <c r="F1537" s="141"/>
      <c r="G1537" s="141">
        <f t="shared" si="105"/>
        <v>0</v>
      </c>
      <c r="H1537" s="140"/>
      <c r="I1537" s="140">
        <f t="shared" si="103"/>
        <v>0</v>
      </c>
      <c r="J1537" s="141">
        <f t="shared" si="104"/>
        <v>0</v>
      </c>
      <c r="K1537" s="142"/>
      <c r="L1537"/>
    </row>
    <row r="1538" spans="1:11" ht="12.75">
      <c r="A1538" s="137" t="s">
        <v>2307</v>
      </c>
      <c r="B1538" s="138">
        <v>4090851</v>
      </c>
      <c r="C1538" s="138" t="s">
        <v>2308</v>
      </c>
      <c r="D1538" s="139">
        <v>371.2</v>
      </c>
      <c r="E1538" s="231">
        <v>8</v>
      </c>
      <c r="F1538" s="232">
        <v>3614</v>
      </c>
      <c r="G1538" s="141">
        <f t="shared" si="105"/>
        <v>3285.454545454545</v>
      </c>
      <c r="H1538" s="140">
        <v>40</v>
      </c>
      <c r="I1538" s="140">
        <f t="shared" si="103"/>
        <v>14848</v>
      </c>
      <c r="J1538" s="141">
        <f t="shared" si="104"/>
        <v>16629.760000000002</v>
      </c>
      <c r="K1538" s="142">
        <f>J1538/G1538*100</f>
        <v>506.1631433314888</v>
      </c>
    </row>
    <row r="1539" spans="1:11" ht="12.75">
      <c r="A1539" s="137"/>
      <c r="B1539" s="138"/>
      <c r="C1539" s="138"/>
      <c r="D1539" s="139"/>
      <c r="E1539" s="140"/>
      <c r="F1539" s="140"/>
      <c r="G1539" s="141">
        <f t="shared" si="105"/>
        <v>0</v>
      </c>
      <c r="H1539" s="140"/>
      <c r="I1539" s="140">
        <f t="shared" si="103"/>
        <v>0</v>
      </c>
      <c r="J1539" s="141">
        <f t="shared" si="104"/>
        <v>0</v>
      </c>
      <c r="K1539" s="142"/>
    </row>
    <row r="1540" spans="1:11" ht="12.75">
      <c r="A1540" s="137" t="s">
        <v>2309</v>
      </c>
      <c r="B1540" s="138">
        <v>7090911</v>
      </c>
      <c r="C1540" s="138" t="s">
        <v>2310</v>
      </c>
      <c r="D1540" s="139"/>
      <c r="E1540" s="231">
        <v>10</v>
      </c>
      <c r="F1540" s="232">
        <v>2372</v>
      </c>
      <c r="G1540" s="141">
        <f t="shared" si="105"/>
        <v>2156.363636363636</v>
      </c>
      <c r="H1540" s="140"/>
      <c r="I1540" s="140">
        <f t="shared" si="103"/>
        <v>0</v>
      </c>
      <c r="J1540" s="141">
        <f t="shared" si="104"/>
        <v>0</v>
      </c>
      <c r="K1540" s="142">
        <f>J1540/G1540*100</f>
        <v>0</v>
      </c>
    </row>
    <row r="1541" spans="1:11" ht="12.75">
      <c r="A1541" s="137" t="s">
        <v>2309</v>
      </c>
      <c r="B1541" s="138">
        <v>7090010</v>
      </c>
      <c r="C1541" s="138" t="s">
        <v>2311</v>
      </c>
      <c r="D1541" s="139">
        <v>192.5</v>
      </c>
      <c r="E1541" s="231">
        <v>149</v>
      </c>
      <c r="F1541" s="232">
        <v>35337</v>
      </c>
      <c r="G1541" s="141">
        <f t="shared" si="105"/>
        <v>32124.545454545452</v>
      </c>
      <c r="H1541" s="140">
        <v>1000</v>
      </c>
      <c r="I1541" s="140">
        <f t="shared" si="103"/>
        <v>192500</v>
      </c>
      <c r="J1541" s="141">
        <f t="shared" si="104"/>
        <v>215600.00000000003</v>
      </c>
      <c r="K1541" s="142">
        <f>J1541/G1541*100</f>
        <v>671.137900783881</v>
      </c>
    </row>
    <row r="1542" spans="1:12" s="120" customFormat="1" ht="12.75">
      <c r="A1542" s="137"/>
      <c r="B1542" s="138"/>
      <c r="C1542" s="138"/>
      <c r="D1542" s="139"/>
      <c r="E1542" s="140"/>
      <c r="F1542" s="141"/>
      <c r="G1542" s="141">
        <f t="shared" si="105"/>
        <v>0</v>
      </c>
      <c r="H1542" s="140"/>
      <c r="I1542" s="140">
        <f t="shared" si="103"/>
        <v>0</v>
      </c>
      <c r="J1542" s="141">
        <f t="shared" si="104"/>
        <v>0</v>
      </c>
      <c r="K1542" s="142"/>
      <c r="L1542"/>
    </row>
    <row r="1543" spans="1:11" ht="12.75">
      <c r="A1543" s="137" t="s">
        <v>2312</v>
      </c>
      <c r="B1543" s="138">
        <v>4090620</v>
      </c>
      <c r="C1543" s="138" t="s">
        <v>2313</v>
      </c>
      <c r="D1543" s="139">
        <v>138.2</v>
      </c>
      <c r="E1543" s="231">
        <v>10</v>
      </c>
      <c r="F1543" s="232">
        <v>1468</v>
      </c>
      <c r="G1543" s="141">
        <f t="shared" si="105"/>
        <v>1334.5454545454545</v>
      </c>
      <c r="H1543" s="140">
        <v>94</v>
      </c>
      <c r="I1543" s="140">
        <f t="shared" si="103"/>
        <v>12990.8</v>
      </c>
      <c r="J1543" s="141">
        <f t="shared" si="104"/>
        <v>14549.696</v>
      </c>
      <c r="K1543" s="142">
        <f>J1543/G1543*100</f>
        <v>1090.2360762942778</v>
      </c>
    </row>
    <row r="1544" spans="1:12" s="120" customFormat="1" ht="12.75">
      <c r="A1544" s="137"/>
      <c r="B1544" s="138"/>
      <c r="C1544" s="138"/>
      <c r="D1544" s="139"/>
      <c r="E1544" s="140"/>
      <c r="F1544" s="141"/>
      <c r="G1544" s="141">
        <f t="shared" si="105"/>
        <v>0</v>
      </c>
      <c r="H1544" s="140"/>
      <c r="I1544" s="140">
        <f t="shared" si="103"/>
        <v>0</v>
      </c>
      <c r="J1544" s="141">
        <f t="shared" si="104"/>
        <v>0</v>
      </c>
      <c r="K1544" s="142"/>
      <c r="L1544"/>
    </row>
    <row r="1545" spans="1:11" ht="12.75">
      <c r="A1545" s="137" t="s">
        <v>2314</v>
      </c>
      <c r="B1545" s="138">
        <v>7099200</v>
      </c>
      <c r="C1545" s="138" t="s">
        <v>2315</v>
      </c>
      <c r="D1545" s="139">
        <v>500.5</v>
      </c>
      <c r="E1545" s="231">
        <v>2</v>
      </c>
      <c r="F1545" s="232">
        <v>1227</v>
      </c>
      <c r="G1545" s="141">
        <f t="shared" si="105"/>
        <v>1115.4545454545453</v>
      </c>
      <c r="H1545" s="140">
        <v>200</v>
      </c>
      <c r="I1545" s="140">
        <f t="shared" si="103"/>
        <v>100100</v>
      </c>
      <c r="J1545" s="141">
        <f t="shared" si="104"/>
        <v>112112.00000000001</v>
      </c>
      <c r="K1545" s="142">
        <f>J1545/G1545*100</f>
        <v>10050.790546047272</v>
      </c>
    </row>
    <row r="1546" spans="1:12" s="120" customFormat="1" ht="12.75">
      <c r="A1546" s="137"/>
      <c r="B1546" s="138"/>
      <c r="C1546" s="138"/>
      <c r="D1546" s="139"/>
      <c r="E1546" s="140"/>
      <c r="F1546" s="141"/>
      <c r="G1546" s="141">
        <f t="shared" si="105"/>
        <v>0</v>
      </c>
      <c r="H1546" s="140"/>
      <c r="I1546" s="140">
        <f t="shared" si="103"/>
        <v>0</v>
      </c>
      <c r="J1546" s="141">
        <f t="shared" si="104"/>
        <v>0</v>
      </c>
      <c r="K1546" s="142"/>
      <c r="L1546"/>
    </row>
    <row r="1547" spans="1:11" ht="12.75">
      <c r="A1547" s="137" t="s">
        <v>2316</v>
      </c>
      <c r="B1547" s="138">
        <v>7099150</v>
      </c>
      <c r="C1547" s="138" t="s">
        <v>2317</v>
      </c>
      <c r="D1547" s="139">
        <v>470.8</v>
      </c>
      <c r="E1547" s="231">
        <v>941</v>
      </c>
      <c r="F1547" s="232">
        <v>525031</v>
      </c>
      <c r="G1547" s="141">
        <f t="shared" si="105"/>
        <v>477300.90909090906</v>
      </c>
      <c r="H1547" s="140">
        <v>1600</v>
      </c>
      <c r="I1547" s="140">
        <f t="shared" si="103"/>
        <v>753280</v>
      </c>
      <c r="J1547" s="141">
        <f t="shared" si="104"/>
        <v>843673.6000000001</v>
      </c>
      <c r="K1547" s="142">
        <f>J1547/G1547*100</f>
        <v>176.75926945266093</v>
      </c>
    </row>
    <row r="1548" spans="1:12" s="120" customFormat="1" ht="12.75">
      <c r="A1548" s="137"/>
      <c r="B1548" s="138"/>
      <c r="C1548" s="138"/>
      <c r="D1548" s="139"/>
      <c r="E1548" s="140"/>
      <c r="F1548" s="140"/>
      <c r="G1548" s="141">
        <f t="shared" si="105"/>
        <v>0</v>
      </c>
      <c r="H1548" s="140"/>
      <c r="I1548" s="140">
        <f t="shared" si="103"/>
        <v>0</v>
      </c>
      <c r="J1548" s="141">
        <f t="shared" si="104"/>
        <v>0</v>
      </c>
      <c r="K1548" s="142"/>
      <c r="L1548"/>
    </row>
    <row r="1549" spans="1:11" ht="12.75">
      <c r="A1549" s="137" t="s">
        <v>2318</v>
      </c>
      <c r="B1549" s="138">
        <v>7090790</v>
      </c>
      <c r="C1549" s="138" t="s">
        <v>370</v>
      </c>
      <c r="D1549" s="139">
        <v>104.9</v>
      </c>
      <c r="E1549" s="140"/>
      <c r="F1549" s="140"/>
      <c r="G1549" s="141">
        <f t="shared" si="105"/>
        <v>0</v>
      </c>
      <c r="H1549" s="140"/>
      <c r="I1549" s="140">
        <f t="shared" si="103"/>
        <v>0</v>
      </c>
      <c r="J1549" s="141">
        <f t="shared" si="104"/>
        <v>0</v>
      </c>
      <c r="K1549" s="142"/>
    </row>
    <row r="1550" spans="1:12" s="120" customFormat="1" ht="12.75">
      <c r="A1550" s="137" t="s">
        <v>2318</v>
      </c>
      <c r="B1550" s="138">
        <v>7090791</v>
      </c>
      <c r="C1550" s="138" t="s">
        <v>2319</v>
      </c>
      <c r="D1550" s="139">
        <v>204.4</v>
      </c>
      <c r="E1550" s="231">
        <v>7377</v>
      </c>
      <c r="F1550" s="232">
        <v>1786126</v>
      </c>
      <c r="G1550" s="141">
        <f t="shared" si="105"/>
        <v>1623750.909090909</v>
      </c>
      <c r="H1550" s="140">
        <v>13000</v>
      </c>
      <c r="I1550" s="140">
        <f t="shared" si="103"/>
        <v>2657200</v>
      </c>
      <c r="J1550" s="141">
        <f t="shared" si="104"/>
        <v>2976064.0000000005</v>
      </c>
      <c r="K1550" s="142">
        <f>J1550/G1550*100</f>
        <v>183.28328460590131</v>
      </c>
      <c r="L1550"/>
    </row>
    <row r="1551" spans="1:11" ht="12.75">
      <c r="A1551" s="137" t="s">
        <v>2318</v>
      </c>
      <c r="B1551" s="138">
        <v>7090813</v>
      </c>
      <c r="C1551" s="138" t="s">
        <v>2320</v>
      </c>
      <c r="D1551" s="139">
        <v>204.4</v>
      </c>
      <c r="E1551" s="231">
        <v>1308</v>
      </c>
      <c r="F1551" s="232">
        <v>317989</v>
      </c>
      <c r="G1551" s="141">
        <f t="shared" si="105"/>
        <v>289080.90909090906</v>
      </c>
      <c r="H1551" s="140">
        <v>2800</v>
      </c>
      <c r="I1551" s="140">
        <f aca="true" t="shared" si="107" ref="I1551:I1577">D1551*H1551</f>
        <v>572320</v>
      </c>
      <c r="J1551" s="141">
        <f t="shared" si="104"/>
        <v>640998.4</v>
      </c>
      <c r="K1551" s="142">
        <f>J1551/G1551*100</f>
        <v>221.73667642591414</v>
      </c>
    </row>
    <row r="1552" spans="1:12" s="120" customFormat="1" ht="12.75">
      <c r="A1552" s="137"/>
      <c r="B1552" s="138"/>
      <c r="C1552" s="138"/>
      <c r="D1552" s="139"/>
      <c r="E1552" s="140"/>
      <c r="F1552" s="140"/>
      <c r="G1552" s="141">
        <f t="shared" si="105"/>
        <v>0</v>
      </c>
      <c r="H1552" s="140"/>
      <c r="I1552" s="140">
        <f t="shared" si="107"/>
        <v>0</v>
      </c>
      <c r="J1552" s="141">
        <f aca="true" t="shared" si="108" ref="J1552:J1577">I1552*1.12</f>
        <v>0</v>
      </c>
      <c r="K1552" s="142"/>
      <c r="L1552"/>
    </row>
    <row r="1553" spans="1:12" ht="12.75">
      <c r="A1553" s="137" t="s">
        <v>2321</v>
      </c>
      <c r="B1553" s="138">
        <v>7094070</v>
      </c>
      <c r="C1553" s="138" t="s">
        <v>2322</v>
      </c>
      <c r="D1553" s="139">
        <v>354.1</v>
      </c>
      <c r="E1553" s="231">
        <v>1079</v>
      </c>
      <c r="F1553" s="232">
        <v>658482</v>
      </c>
      <c r="G1553" s="141">
        <f t="shared" si="105"/>
        <v>598620</v>
      </c>
      <c r="H1553" s="140">
        <v>1400</v>
      </c>
      <c r="I1553" s="140">
        <f t="shared" si="107"/>
        <v>495740.00000000006</v>
      </c>
      <c r="J1553" s="141">
        <f t="shared" si="108"/>
        <v>555228.8000000002</v>
      </c>
      <c r="K1553" s="142">
        <f>J1553/G1553*100</f>
        <v>92.7514616952324</v>
      </c>
      <c r="L1553" s="148"/>
    </row>
    <row r="1554" spans="1:11" s="148" customFormat="1" ht="15.75" customHeight="1">
      <c r="A1554" s="137" t="s">
        <v>2321</v>
      </c>
      <c r="B1554" s="138">
        <v>7094080</v>
      </c>
      <c r="C1554" s="138" t="s">
        <v>2323</v>
      </c>
      <c r="D1554" s="139">
        <v>562.8</v>
      </c>
      <c r="E1554" s="231">
        <v>667</v>
      </c>
      <c r="F1554" s="232">
        <v>666144</v>
      </c>
      <c r="G1554" s="141">
        <f t="shared" si="105"/>
        <v>605585.4545454545</v>
      </c>
      <c r="H1554" s="140">
        <v>770</v>
      </c>
      <c r="I1554" s="140">
        <f t="shared" si="107"/>
        <v>433355.99999999994</v>
      </c>
      <c r="J1554" s="141">
        <f t="shared" si="108"/>
        <v>485358.72</v>
      </c>
      <c r="K1554" s="142">
        <f>J1554/G1554*100</f>
        <v>80.14702406686844</v>
      </c>
    </row>
    <row r="1555" spans="1:11" s="148" customFormat="1" ht="12.75">
      <c r="A1555" s="137"/>
      <c r="B1555" s="138"/>
      <c r="C1555" s="138"/>
      <c r="D1555" s="139"/>
      <c r="E1555" s="140"/>
      <c r="F1555" s="141"/>
      <c r="G1555" s="141">
        <f t="shared" si="105"/>
        <v>0</v>
      </c>
      <c r="H1555" s="140"/>
      <c r="I1555" s="140">
        <f t="shared" si="107"/>
        <v>0</v>
      </c>
      <c r="J1555" s="141">
        <f t="shared" si="108"/>
        <v>0</v>
      </c>
      <c r="K1555" s="142"/>
    </row>
    <row r="1556" spans="1:11" s="148" customFormat="1" ht="12.75">
      <c r="A1556" s="137" t="s">
        <v>2324</v>
      </c>
      <c r="B1556" s="138">
        <v>7094033</v>
      </c>
      <c r="C1556" s="138" t="s">
        <v>2325</v>
      </c>
      <c r="D1556" s="139">
        <v>143.8</v>
      </c>
      <c r="E1556" s="231">
        <v>1003</v>
      </c>
      <c r="F1556" s="232">
        <v>174135</v>
      </c>
      <c r="G1556" s="141">
        <f aca="true" t="shared" si="109" ref="G1556:G1590">F1556/1.1</f>
        <v>158304.54545454544</v>
      </c>
      <c r="H1556" s="140">
        <v>1300</v>
      </c>
      <c r="I1556" s="140">
        <f t="shared" si="107"/>
        <v>186940.00000000003</v>
      </c>
      <c r="J1556" s="141">
        <f t="shared" si="108"/>
        <v>209372.80000000005</v>
      </c>
      <c r="K1556" s="142">
        <f>J1556/G1556*100</f>
        <v>132.25949981336325</v>
      </c>
    </row>
    <row r="1557" spans="1:11" s="148" customFormat="1" ht="12.75">
      <c r="A1557" s="137"/>
      <c r="B1557" s="138"/>
      <c r="C1557" s="138"/>
      <c r="D1557" s="139"/>
      <c r="E1557" s="140"/>
      <c r="F1557" s="140"/>
      <c r="G1557" s="141">
        <f t="shared" si="109"/>
        <v>0</v>
      </c>
      <c r="H1557" s="140"/>
      <c r="I1557" s="140">
        <f t="shared" si="107"/>
        <v>0</v>
      </c>
      <c r="J1557" s="141">
        <f t="shared" si="108"/>
        <v>0</v>
      </c>
      <c r="K1557" s="142"/>
    </row>
    <row r="1558" spans="1:11" s="148" customFormat="1" ht="12.75">
      <c r="A1558" s="137" t="s">
        <v>2326</v>
      </c>
      <c r="B1558" s="138">
        <v>7096050</v>
      </c>
      <c r="C1558" s="138" t="s">
        <v>2327</v>
      </c>
      <c r="D1558" s="139"/>
      <c r="E1558" s="231">
        <v>604</v>
      </c>
      <c r="F1558" s="232">
        <v>370712</v>
      </c>
      <c r="G1558" s="141">
        <f t="shared" si="109"/>
        <v>337010.90909090906</v>
      </c>
      <c r="H1558" s="140"/>
      <c r="I1558" s="140">
        <f t="shared" si="107"/>
        <v>0</v>
      </c>
      <c r="J1558" s="141">
        <f t="shared" si="108"/>
        <v>0</v>
      </c>
      <c r="K1558" s="142">
        <f>J1558/G1558*100</f>
        <v>0</v>
      </c>
    </row>
    <row r="1559" spans="1:11" s="148" customFormat="1" ht="12.75">
      <c r="A1559" s="143" t="s">
        <v>2326</v>
      </c>
      <c r="B1559" s="144">
        <v>7096055</v>
      </c>
      <c r="C1559" s="144" t="s">
        <v>2328</v>
      </c>
      <c r="D1559" s="139">
        <v>315.1</v>
      </c>
      <c r="E1559" s="231">
        <v>5</v>
      </c>
      <c r="F1559" s="232">
        <v>3013</v>
      </c>
      <c r="G1559" s="141">
        <f t="shared" si="109"/>
        <v>2739.090909090909</v>
      </c>
      <c r="H1559" s="140">
        <v>200</v>
      </c>
      <c r="I1559" s="140">
        <f t="shared" si="107"/>
        <v>63020.00000000001</v>
      </c>
      <c r="J1559" s="141">
        <f t="shared" si="108"/>
        <v>70582.40000000001</v>
      </c>
      <c r="K1559" s="142">
        <f>J1559/G1559*100</f>
        <v>2576.8549618320617</v>
      </c>
    </row>
    <row r="1560" spans="1:11" s="148" customFormat="1" ht="12.75">
      <c r="A1560" s="143" t="s">
        <v>2326</v>
      </c>
      <c r="B1560" s="144">
        <v>7096070</v>
      </c>
      <c r="C1560" s="144" t="s">
        <v>2329</v>
      </c>
      <c r="D1560" s="139">
        <v>315.1</v>
      </c>
      <c r="E1560" s="231">
        <v>9</v>
      </c>
      <c r="F1560" s="232">
        <v>5532</v>
      </c>
      <c r="G1560" s="141">
        <f t="shared" si="109"/>
        <v>5029.090909090909</v>
      </c>
      <c r="H1560" s="140">
        <v>200</v>
      </c>
      <c r="I1560" s="140">
        <f t="shared" si="107"/>
        <v>63020.00000000001</v>
      </c>
      <c r="J1560" s="141">
        <f t="shared" si="108"/>
        <v>70582.40000000001</v>
      </c>
      <c r="K1560" s="142">
        <f>J1560/G1560*100</f>
        <v>1403.482284887925</v>
      </c>
    </row>
    <row r="1561" spans="1:11" s="148" customFormat="1" ht="12.75">
      <c r="A1561" s="137"/>
      <c r="B1561" s="138"/>
      <c r="C1561" s="138"/>
      <c r="D1561" s="139"/>
      <c r="E1561" s="140"/>
      <c r="F1561" s="141"/>
      <c r="G1561" s="141">
        <f t="shared" si="109"/>
        <v>0</v>
      </c>
      <c r="H1561" s="140"/>
      <c r="I1561" s="140">
        <f t="shared" si="107"/>
        <v>0</v>
      </c>
      <c r="J1561" s="141">
        <f t="shared" si="108"/>
        <v>0</v>
      </c>
      <c r="K1561" s="142"/>
    </row>
    <row r="1562" spans="1:11" s="148" customFormat="1" ht="12.75">
      <c r="A1562" s="137" t="s">
        <v>2330</v>
      </c>
      <c r="B1562" s="138">
        <v>7096060</v>
      </c>
      <c r="C1562" s="138" t="s">
        <v>2331</v>
      </c>
      <c r="D1562" s="139">
        <v>781.3</v>
      </c>
      <c r="E1562" s="231">
        <v>1075</v>
      </c>
      <c r="F1562" s="232">
        <v>1013751</v>
      </c>
      <c r="G1562" s="141">
        <f t="shared" si="109"/>
        <v>921591.8181818181</v>
      </c>
      <c r="H1562" s="140">
        <v>1500</v>
      </c>
      <c r="I1562" s="140">
        <f t="shared" si="107"/>
        <v>1171950</v>
      </c>
      <c r="J1562" s="141">
        <f t="shared" si="108"/>
        <v>1312584.0000000002</v>
      </c>
      <c r="K1562" s="142">
        <f>J1562/G1562*100</f>
        <v>142.42574359975976</v>
      </c>
    </row>
    <row r="1563" spans="1:11" s="148" customFormat="1" ht="21.75" customHeight="1">
      <c r="A1563" s="137"/>
      <c r="B1563" s="138"/>
      <c r="C1563" s="138"/>
      <c r="D1563" s="139"/>
      <c r="E1563" s="140"/>
      <c r="F1563" s="141"/>
      <c r="G1563" s="141">
        <f t="shared" si="109"/>
        <v>0</v>
      </c>
      <c r="H1563" s="140"/>
      <c r="I1563" s="140">
        <f t="shared" si="107"/>
        <v>0</v>
      </c>
      <c r="J1563" s="141">
        <f t="shared" si="108"/>
        <v>0</v>
      </c>
      <c r="K1563" s="142"/>
    </row>
    <row r="1564" spans="1:11" s="148" customFormat="1" ht="12.75">
      <c r="A1564" s="137" t="s">
        <v>2332</v>
      </c>
      <c r="B1564" s="138">
        <v>7093071</v>
      </c>
      <c r="C1564" s="138" t="s">
        <v>2333</v>
      </c>
      <c r="D1564" s="139">
        <v>139.1</v>
      </c>
      <c r="E1564" s="231">
        <v>5796</v>
      </c>
      <c r="F1564" s="232">
        <v>963023</v>
      </c>
      <c r="G1564" s="141">
        <f t="shared" si="109"/>
        <v>875475.4545454545</v>
      </c>
      <c r="H1564" s="140">
        <v>6500</v>
      </c>
      <c r="I1564" s="140">
        <f t="shared" si="107"/>
        <v>904150</v>
      </c>
      <c r="J1564" s="141">
        <f t="shared" si="108"/>
        <v>1012648.0000000001</v>
      </c>
      <c r="K1564" s="142">
        <f>J1564/G1564*100</f>
        <v>115.66834852334786</v>
      </c>
    </row>
    <row r="1565" spans="1:11" s="148" customFormat="1" ht="12.75">
      <c r="A1565" s="137" t="s">
        <v>2332</v>
      </c>
      <c r="B1565" s="138">
        <v>7093020</v>
      </c>
      <c r="C1565" s="138" t="s">
        <v>2334</v>
      </c>
      <c r="D1565" s="139">
        <v>278.2</v>
      </c>
      <c r="E1565" s="231">
        <v>136</v>
      </c>
      <c r="F1565" s="232">
        <v>45627</v>
      </c>
      <c r="G1565" s="141">
        <f t="shared" si="109"/>
        <v>41479.090909090904</v>
      </c>
      <c r="H1565" s="140">
        <v>240</v>
      </c>
      <c r="I1565" s="140">
        <f t="shared" si="107"/>
        <v>66768</v>
      </c>
      <c r="J1565" s="141">
        <f t="shared" si="108"/>
        <v>74780.16</v>
      </c>
      <c r="K1565" s="142">
        <f>J1565/G1565*100</f>
        <v>180.28398974291542</v>
      </c>
    </row>
    <row r="1566" spans="1:11" s="148" customFormat="1" ht="12.75">
      <c r="A1566" s="137"/>
      <c r="B1566" s="138"/>
      <c r="C1566" s="138"/>
      <c r="D1566" s="139"/>
      <c r="E1566" s="140"/>
      <c r="F1566" s="140"/>
      <c r="G1566" s="141">
        <f t="shared" si="109"/>
        <v>0</v>
      </c>
      <c r="H1566" s="140"/>
      <c r="I1566" s="140">
        <f t="shared" si="107"/>
        <v>0</v>
      </c>
      <c r="J1566" s="141">
        <f t="shared" si="108"/>
        <v>0</v>
      </c>
      <c r="K1566" s="142"/>
    </row>
    <row r="1567" spans="1:11" s="148" customFormat="1" ht="12.75">
      <c r="A1567" s="137" t="s">
        <v>2335</v>
      </c>
      <c r="B1567" s="138">
        <v>7099180</v>
      </c>
      <c r="C1567" s="138" t="s">
        <v>2336</v>
      </c>
      <c r="D1567" s="139">
        <v>423.3</v>
      </c>
      <c r="E1567" s="231">
        <v>8288</v>
      </c>
      <c r="F1567" s="232">
        <v>7034161</v>
      </c>
      <c r="G1567" s="141">
        <f t="shared" si="109"/>
        <v>6394691.818181817</v>
      </c>
      <c r="H1567" s="140">
        <v>8300</v>
      </c>
      <c r="I1567" s="140">
        <f t="shared" si="107"/>
        <v>3513390</v>
      </c>
      <c r="J1567" s="141">
        <f t="shared" si="108"/>
        <v>3934996.8000000003</v>
      </c>
      <c r="K1567" s="142">
        <f>J1567/G1567*100</f>
        <v>61.5353626395529</v>
      </c>
    </row>
    <row r="1568" spans="1:11" ht="12.75">
      <c r="A1568" s="137" t="s">
        <v>2335</v>
      </c>
      <c r="B1568" s="138">
        <v>7099085</v>
      </c>
      <c r="C1568" s="138" t="s">
        <v>2337</v>
      </c>
      <c r="D1568" s="139">
        <v>325.6</v>
      </c>
      <c r="E1568" s="231">
        <v>3</v>
      </c>
      <c r="F1568" s="232">
        <v>1979</v>
      </c>
      <c r="G1568" s="141">
        <f t="shared" si="109"/>
        <v>1799.090909090909</v>
      </c>
      <c r="H1568" s="140">
        <v>200</v>
      </c>
      <c r="I1568" s="140">
        <f t="shared" si="107"/>
        <v>65120.00000000001</v>
      </c>
      <c r="J1568" s="141">
        <f t="shared" si="108"/>
        <v>72934.40000000001</v>
      </c>
      <c r="K1568" s="142">
        <f>J1568/G1568*100</f>
        <v>4053.958564931784</v>
      </c>
    </row>
    <row r="1569" spans="1:11" ht="12.75">
      <c r="A1569" s="137" t="s">
        <v>2335</v>
      </c>
      <c r="B1569" s="138">
        <v>7096052</v>
      </c>
      <c r="C1569" s="144" t="s">
        <v>2338</v>
      </c>
      <c r="D1569" s="139">
        <v>325.6</v>
      </c>
      <c r="E1569" s="140"/>
      <c r="F1569" s="141"/>
      <c r="G1569" s="141">
        <f t="shared" si="109"/>
        <v>0</v>
      </c>
      <c r="H1569" s="140">
        <v>200</v>
      </c>
      <c r="I1569" s="140">
        <f t="shared" si="107"/>
        <v>65120.00000000001</v>
      </c>
      <c r="J1569" s="141">
        <f t="shared" si="108"/>
        <v>72934.40000000001</v>
      </c>
      <c r="K1569" s="142"/>
    </row>
    <row r="1570" spans="1:11" ht="12.75">
      <c r="A1570" s="137"/>
      <c r="B1570" s="138"/>
      <c r="C1570" s="138"/>
      <c r="D1570" s="139"/>
      <c r="E1570" s="140"/>
      <c r="F1570" s="141"/>
      <c r="G1570" s="141">
        <f t="shared" si="109"/>
        <v>0</v>
      </c>
      <c r="H1570" s="140"/>
      <c r="I1570" s="140">
        <f t="shared" si="107"/>
        <v>0</v>
      </c>
      <c r="J1570" s="141">
        <f t="shared" si="108"/>
        <v>0</v>
      </c>
      <c r="K1570" s="142"/>
    </row>
    <row r="1571" spans="1:11" ht="12.75">
      <c r="A1571" s="137" t="s">
        <v>2335</v>
      </c>
      <c r="B1571" s="138">
        <v>7099090</v>
      </c>
      <c r="C1571" s="138" t="s">
        <v>2339</v>
      </c>
      <c r="D1571" s="139">
        <v>1460.4</v>
      </c>
      <c r="E1571" s="231">
        <v>443</v>
      </c>
      <c r="F1571" s="232">
        <v>734014</v>
      </c>
      <c r="G1571" s="141">
        <f t="shared" si="109"/>
        <v>667285.4545454545</v>
      </c>
      <c r="H1571" s="140">
        <v>900</v>
      </c>
      <c r="I1571" s="140">
        <f t="shared" si="107"/>
        <v>1314360</v>
      </c>
      <c r="J1571" s="141">
        <f t="shared" si="108"/>
        <v>1472083.2000000002</v>
      </c>
      <c r="K1571" s="142">
        <f>J1571/G1571*100</f>
        <v>220.60771592912403</v>
      </c>
    </row>
    <row r="1572" spans="1:11" ht="12.75">
      <c r="A1572" s="137"/>
      <c r="B1572" s="138"/>
      <c r="C1572" s="138"/>
      <c r="D1572" s="139"/>
      <c r="E1572" s="140"/>
      <c r="F1572" s="140"/>
      <c r="G1572" s="141">
        <f t="shared" si="109"/>
        <v>0</v>
      </c>
      <c r="H1572" s="140"/>
      <c r="I1572" s="140">
        <f t="shared" si="107"/>
        <v>0</v>
      </c>
      <c r="J1572" s="141">
        <f t="shared" si="108"/>
        <v>0</v>
      </c>
      <c r="K1572" s="142"/>
    </row>
    <row r="1573" spans="1:11" ht="12.75">
      <c r="A1573" s="137" t="s">
        <v>2335</v>
      </c>
      <c r="B1573" s="138">
        <v>7099170</v>
      </c>
      <c r="C1573" s="138" t="s">
        <v>2340</v>
      </c>
      <c r="D1573" s="139">
        <v>738.1</v>
      </c>
      <c r="E1573" s="231">
        <v>700</v>
      </c>
      <c r="F1573" s="232">
        <v>622159</v>
      </c>
      <c r="G1573" s="141">
        <f t="shared" si="109"/>
        <v>565599.0909090908</v>
      </c>
      <c r="H1573" s="140">
        <v>830</v>
      </c>
      <c r="I1573" s="140">
        <f t="shared" si="107"/>
        <v>612623</v>
      </c>
      <c r="J1573" s="141">
        <f t="shared" si="108"/>
        <v>686137.76</v>
      </c>
      <c r="K1573" s="142">
        <f>J1573/G1573*100</f>
        <v>121.31168013321356</v>
      </c>
    </row>
    <row r="1574" spans="1:11" ht="12.75">
      <c r="A1574" s="137"/>
      <c r="B1574" s="138"/>
      <c r="C1574" s="138"/>
      <c r="D1574" s="139"/>
      <c r="E1574" s="140"/>
      <c r="F1574" s="141"/>
      <c r="G1574" s="141">
        <f t="shared" si="109"/>
        <v>0</v>
      </c>
      <c r="H1574" s="140"/>
      <c r="I1574" s="140">
        <f t="shared" si="107"/>
        <v>0</v>
      </c>
      <c r="J1574" s="141">
        <f t="shared" si="108"/>
        <v>0</v>
      </c>
      <c r="K1574" s="142"/>
    </row>
    <row r="1575" spans="1:11" ht="12.75">
      <c r="A1575" s="137" t="s">
        <v>2341</v>
      </c>
      <c r="B1575" s="138">
        <v>7099140</v>
      </c>
      <c r="C1575" s="138" t="s">
        <v>2342</v>
      </c>
      <c r="D1575" s="139">
        <v>486.8</v>
      </c>
      <c r="E1575" s="231">
        <v>9679</v>
      </c>
      <c r="F1575" s="232">
        <v>8957057</v>
      </c>
      <c r="G1575" s="141">
        <f t="shared" si="109"/>
        <v>8142779.09090909</v>
      </c>
      <c r="H1575" s="140">
        <v>10500</v>
      </c>
      <c r="I1575" s="140">
        <f t="shared" si="107"/>
        <v>5111400</v>
      </c>
      <c r="J1575" s="141">
        <f t="shared" si="108"/>
        <v>5724768.000000001</v>
      </c>
      <c r="K1575" s="142">
        <f>J1575/G1575*100</f>
        <v>70.30484231595268</v>
      </c>
    </row>
    <row r="1576" spans="1:11" ht="12.75">
      <c r="A1576" s="137" t="s">
        <v>2341</v>
      </c>
      <c r="B1576" s="138">
        <v>7099001</v>
      </c>
      <c r="C1576" s="138" t="s">
        <v>2343</v>
      </c>
      <c r="D1576" s="139">
        <v>376.9</v>
      </c>
      <c r="E1576" s="231">
        <v>80</v>
      </c>
      <c r="F1576" s="232">
        <v>55498</v>
      </c>
      <c r="G1576" s="141">
        <f t="shared" si="109"/>
        <v>50452.72727272727</v>
      </c>
      <c r="H1576" s="140">
        <v>500</v>
      </c>
      <c r="I1576" s="140">
        <f t="shared" si="107"/>
        <v>188450</v>
      </c>
      <c r="J1576" s="141">
        <f t="shared" si="108"/>
        <v>211064.00000000003</v>
      </c>
      <c r="K1576" s="142">
        <f>J1576/G1576*100</f>
        <v>418.3401203646979</v>
      </c>
    </row>
    <row r="1577" spans="1:11" ht="12.75">
      <c r="A1577" s="137" t="s">
        <v>2341</v>
      </c>
      <c r="B1577" s="138">
        <v>7099171</v>
      </c>
      <c r="C1577" s="138" t="s">
        <v>2344</v>
      </c>
      <c r="D1577" s="139">
        <v>376.9</v>
      </c>
      <c r="E1577" s="231">
        <v>5</v>
      </c>
      <c r="F1577" s="232">
        <v>3161</v>
      </c>
      <c r="G1577" s="141">
        <f t="shared" si="109"/>
        <v>2873.6363636363635</v>
      </c>
      <c r="H1577" s="140">
        <v>200</v>
      </c>
      <c r="I1577" s="140">
        <f t="shared" si="107"/>
        <v>75380</v>
      </c>
      <c r="J1577" s="141">
        <f t="shared" si="108"/>
        <v>84425.6</v>
      </c>
      <c r="K1577" s="142">
        <f>J1577/G1577*100</f>
        <v>2937.9360961720977</v>
      </c>
    </row>
    <row r="1578" spans="1:11" ht="12.75">
      <c r="A1578" s="137" t="s">
        <v>2341</v>
      </c>
      <c r="B1578" s="160">
        <v>7099155</v>
      </c>
      <c r="C1578" s="160" t="s">
        <v>2345</v>
      </c>
      <c r="D1578" s="139"/>
      <c r="E1578" s="231">
        <v>32</v>
      </c>
      <c r="F1578" s="232">
        <v>23747</v>
      </c>
      <c r="G1578" s="141">
        <f t="shared" si="109"/>
        <v>21588.181818181816</v>
      </c>
      <c r="H1578" s="140"/>
      <c r="I1578" s="140"/>
      <c r="J1578" s="141"/>
      <c r="K1578" s="142"/>
    </row>
    <row r="1579" spans="1:11" ht="12.75">
      <c r="A1579" s="137"/>
      <c r="B1579" s="138"/>
      <c r="C1579" s="138"/>
      <c r="D1579" s="139"/>
      <c r="E1579" s="140"/>
      <c r="F1579" s="140"/>
      <c r="G1579" s="141">
        <f t="shared" si="109"/>
        <v>0</v>
      </c>
      <c r="H1579" s="140"/>
      <c r="I1579" s="140">
        <f aca="true" t="shared" si="110" ref="I1579:I1588">D1579*H1579</f>
        <v>0</v>
      </c>
      <c r="J1579" s="141">
        <f aca="true" t="shared" si="111" ref="J1579:J1588">I1579*1.12</f>
        <v>0</v>
      </c>
      <c r="K1579" s="142"/>
    </row>
    <row r="1580" spans="1:11" ht="12.75">
      <c r="A1580" s="143" t="s">
        <v>2346</v>
      </c>
      <c r="B1580" s="144">
        <v>7099145</v>
      </c>
      <c r="C1580" s="144" t="s">
        <v>2347</v>
      </c>
      <c r="D1580" s="145">
        <v>1311.6</v>
      </c>
      <c r="E1580" s="231">
        <v>83</v>
      </c>
      <c r="F1580" s="232">
        <v>127766</v>
      </c>
      <c r="G1580" s="141">
        <f t="shared" si="109"/>
        <v>116150.90909090909</v>
      </c>
      <c r="H1580" s="140">
        <v>300</v>
      </c>
      <c r="I1580" s="140">
        <f t="shared" si="110"/>
        <v>393480</v>
      </c>
      <c r="J1580" s="141">
        <f t="shared" si="111"/>
        <v>440697.60000000003</v>
      </c>
      <c r="K1580" s="142">
        <f>J1580/G1580*100</f>
        <v>379.4181237574942</v>
      </c>
    </row>
    <row r="1581" spans="1:11" ht="12.75">
      <c r="A1581" s="137"/>
      <c r="B1581" s="138"/>
      <c r="C1581" s="138"/>
      <c r="D1581" s="139"/>
      <c r="E1581" s="140"/>
      <c r="F1581" s="141"/>
      <c r="G1581" s="141">
        <f t="shared" si="109"/>
        <v>0</v>
      </c>
      <c r="H1581" s="140"/>
      <c r="I1581" s="140">
        <f t="shared" si="110"/>
        <v>0</v>
      </c>
      <c r="J1581" s="141">
        <f t="shared" si="111"/>
        <v>0</v>
      </c>
      <c r="K1581" s="142"/>
    </row>
    <row r="1582" spans="1:11" ht="12.75">
      <c r="A1582" s="137" t="s">
        <v>2348</v>
      </c>
      <c r="B1582" s="138">
        <v>7099190</v>
      </c>
      <c r="C1582" s="138" t="s">
        <v>2349</v>
      </c>
      <c r="D1582" s="139">
        <v>1201.6</v>
      </c>
      <c r="E1582" s="231">
        <v>387</v>
      </c>
      <c r="F1582" s="232">
        <v>563429</v>
      </c>
      <c r="G1582" s="141">
        <f t="shared" si="109"/>
        <v>512208.18181818177</v>
      </c>
      <c r="H1582" s="140">
        <v>500</v>
      </c>
      <c r="I1582" s="140">
        <f t="shared" si="110"/>
        <v>600800</v>
      </c>
      <c r="J1582" s="141">
        <f t="shared" si="111"/>
        <v>672896.0000000001</v>
      </c>
      <c r="K1582" s="142">
        <f>J1582/G1582*100</f>
        <v>131.37158364230456</v>
      </c>
    </row>
    <row r="1583" spans="1:11" ht="12.75">
      <c r="A1583" s="137"/>
      <c r="B1583" s="138"/>
      <c r="C1583" s="138"/>
      <c r="D1583" s="139"/>
      <c r="E1583" s="140"/>
      <c r="F1583" s="141"/>
      <c r="G1583" s="141">
        <f t="shared" si="109"/>
        <v>0</v>
      </c>
      <c r="H1583" s="140"/>
      <c r="I1583" s="140">
        <f t="shared" si="110"/>
        <v>0</v>
      </c>
      <c r="J1583" s="141">
        <f t="shared" si="111"/>
        <v>0</v>
      </c>
      <c r="K1583" s="142"/>
    </row>
    <row r="1584" spans="1:11" ht="12.75">
      <c r="A1584" s="137" t="s">
        <v>2350</v>
      </c>
      <c r="B1584" s="138">
        <v>7099195</v>
      </c>
      <c r="C1584" s="138" t="s">
        <v>2351</v>
      </c>
      <c r="D1584" s="139">
        <v>1439.2</v>
      </c>
      <c r="E1584" s="231">
        <v>146</v>
      </c>
      <c r="F1584" s="232">
        <v>258696</v>
      </c>
      <c r="G1584" s="141">
        <f t="shared" si="109"/>
        <v>235178.1818181818</v>
      </c>
      <c r="H1584" s="140">
        <v>250</v>
      </c>
      <c r="I1584" s="140">
        <f t="shared" si="110"/>
        <v>359800</v>
      </c>
      <c r="J1584" s="141">
        <f t="shared" si="111"/>
        <v>402976.00000000006</v>
      </c>
      <c r="K1584" s="142">
        <f>J1584/G1584*100</f>
        <v>171.34922843801223</v>
      </c>
    </row>
    <row r="1585" spans="1:11" ht="12.75">
      <c r="A1585" s="137"/>
      <c r="B1585" s="138"/>
      <c r="C1585" s="138"/>
      <c r="D1585" s="139"/>
      <c r="E1585" s="140"/>
      <c r="F1585" s="141"/>
      <c r="G1585" s="141">
        <f t="shared" si="109"/>
        <v>0</v>
      </c>
      <c r="H1585" s="140"/>
      <c r="I1585" s="140">
        <f t="shared" si="110"/>
        <v>0</v>
      </c>
      <c r="J1585" s="141">
        <f t="shared" si="111"/>
        <v>0</v>
      </c>
      <c r="K1585" s="142"/>
    </row>
    <row r="1586" spans="1:11" ht="12.75">
      <c r="A1586" s="137" t="s">
        <v>2352</v>
      </c>
      <c r="B1586" s="138" t="s">
        <v>124</v>
      </c>
      <c r="C1586" s="138" t="s">
        <v>2353</v>
      </c>
      <c r="D1586" s="139">
        <v>585</v>
      </c>
      <c r="E1586" s="231">
        <v>2995</v>
      </c>
      <c r="F1586" s="232">
        <v>2153785</v>
      </c>
      <c r="G1586" s="141">
        <f t="shared" si="109"/>
        <v>1957986.3636363635</v>
      </c>
      <c r="H1586" s="140">
        <v>3500</v>
      </c>
      <c r="I1586" s="140">
        <f t="shared" si="110"/>
        <v>2047500</v>
      </c>
      <c r="J1586" s="141">
        <f t="shared" si="111"/>
        <v>2293200</v>
      </c>
      <c r="K1586" s="142">
        <f>J1586/G1586*100</f>
        <v>117.12032538066705</v>
      </c>
    </row>
    <row r="1587" spans="1:11" ht="12.75">
      <c r="A1587" s="137"/>
      <c r="B1587" s="138"/>
      <c r="C1587" s="138"/>
      <c r="D1587" s="139"/>
      <c r="E1587" s="140"/>
      <c r="F1587" s="140"/>
      <c r="G1587" s="141">
        <f t="shared" si="109"/>
        <v>0</v>
      </c>
      <c r="H1587" s="140"/>
      <c r="I1587" s="140">
        <f t="shared" si="110"/>
        <v>0</v>
      </c>
      <c r="J1587" s="141">
        <f t="shared" si="111"/>
        <v>0</v>
      </c>
      <c r="K1587" s="142"/>
    </row>
    <row r="1588" spans="1:11" ht="12.75">
      <c r="A1588" s="137" t="s">
        <v>2352</v>
      </c>
      <c r="B1588" s="138" t="s">
        <v>2354</v>
      </c>
      <c r="C1588" s="138" t="s">
        <v>2355</v>
      </c>
      <c r="D1588" s="139">
        <v>168.4</v>
      </c>
      <c r="E1588" s="140"/>
      <c r="F1588" s="140"/>
      <c r="G1588" s="141">
        <f t="shared" si="109"/>
        <v>0</v>
      </c>
      <c r="H1588" s="140">
        <v>100</v>
      </c>
      <c r="I1588" s="140">
        <f t="shared" si="110"/>
        <v>16840</v>
      </c>
      <c r="J1588" s="141">
        <f t="shared" si="111"/>
        <v>18860.800000000003</v>
      </c>
      <c r="K1588" s="142"/>
    </row>
    <row r="1589" spans="1:11" ht="12.75">
      <c r="A1589" s="137"/>
      <c r="B1589" s="138"/>
      <c r="C1589" s="138"/>
      <c r="D1589" s="139"/>
      <c r="E1589" s="140"/>
      <c r="F1589" s="140"/>
      <c r="G1589" s="141">
        <f t="shared" si="109"/>
        <v>0</v>
      </c>
      <c r="H1589" s="140"/>
      <c r="I1589" s="140"/>
      <c r="J1589" s="141"/>
      <c r="K1589" s="142"/>
    </row>
    <row r="1590" spans="1:11" ht="13.5" thickBot="1">
      <c r="A1590" s="161"/>
      <c r="B1590" s="162"/>
      <c r="C1590" s="162"/>
      <c r="D1590" s="163"/>
      <c r="E1590" s="164"/>
      <c r="F1590" s="165">
        <f>SUM(F15:F1589)</f>
        <v>945932119</v>
      </c>
      <c r="G1590" s="165">
        <f t="shared" si="109"/>
        <v>859938289.9999999</v>
      </c>
      <c r="H1590" s="166"/>
      <c r="I1590" s="165">
        <f>SUM(I15:I1589)</f>
        <v>820000000.0000001</v>
      </c>
      <c r="J1590" s="165">
        <f>SUM(J15:J1589)</f>
        <v>918399999.9999992</v>
      </c>
      <c r="K1590" s="167">
        <f>J1590/G1590*100</f>
        <v>106.79836107774656</v>
      </c>
    </row>
  </sheetData>
  <sheetProtection/>
  <mergeCells count="10">
    <mergeCell ref="K11:K12"/>
    <mergeCell ref="B2:J2"/>
    <mergeCell ref="B4:E4"/>
    <mergeCell ref="E6:G6"/>
    <mergeCell ref="E7:G7"/>
    <mergeCell ref="A11:A12"/>
    <mergeCell ref="B11:B12"/>
    <mergeCell ref="C11:C12"/>
    <mergeCell ref="E11:G11"/>
    <mergeCell ref="H11:J11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5"/>
  <sheetViews>
    <sheetView zoomScalePageLayoutView="0" workbookViewId="0" topLeftCell="A1">
      <selection activeCell="F18" sqref="F18:F20"/>
    </sheetView>
  </sheetViews>
  <sheetFormatPr defaultColWidth="9.140625" defaultRowHeight="12.75"/>
  <cols>
    <col min="1" max="1" width="4.57421875" style="50" customWidth="1"/>
    <col min="2" max="2" width="39.00390625" style="50" customWidth="1"/>
    <col min="3" max="3" width="13.421875" style="50" customWidth="1"/>
    <col min="4" max="4" width="13.7109375" style="50" hidden="1" customWidth="1"/>
    <col min="5" max="5" width="14.57421875" style="50" customWidth="1"/>
    <col min="6" max="6" width="12.140625" style="50" customWidth="1"/>
    <col min="7" max="7" width="17.00390625" style="50" hidden="1" customWidth="1"/>
    <col min="8" max="8" width="13.7109375" style="50" customWidth="1"/>
    <col min="9" max="9" width="9.00390625" style="50" customWidth="1"/>
    <col min="10" max="16384" width="9.140625" style="50" customWidth="1"/>
  </cols>
  <sheetData>
    <row r="2" spans="1:5" ht="61.5" customHeight="1">
      <c r="A2" s="51"/>
      <c r="B2" s="194" t="s">
        <v>2356</v>
      </c>
      <c r="C2" s="195"/>
      <c r="D2" s="195"/>
      <c r="E2" s="195"/>
    </row>
    <row r="3" spans="2:3" ht="15">
      <c r="B3" s="168" t="s">
        <v>2357</v>
      </c>
      <c r="C3" s="180">
        <v>43680000</v>
      </c>
    </row>
    <row r="4" spans="2:3" ht="15">
      <c r="B4" s="38"/>
      <c r="C4" s="169"/>
    </row>
    <row r="5" ht="12.75">
      <c r="F5" s="169"/>
    </row>
    <row r="6" ht="13.5" thickBot="1">
      <c r="B6" s="52" t="s">
        <v>2377</v>
      </c>
    </row>
    <row r="7" spans="2:9" ht="13.5" customHeight="1" thickBot="1">
      <c r="B7" s="196" t="s">
        <v>2358</v>
      </c>
      <c r="C7" s="197" t="s">
        <v>2359</v>
      </c>
      <c r="D7" s="198"/>
      <c r="E7" s="199"/>
      <c r="F7" s="197" t="s">
        <v>2360</v>
      </c>
      <c r="G7" s="203"/>
      <c r="H7" s="199"/>
      <c r="I7" s="236" t="s">
        <v>2361</v>
      </c>
    </row>
    <row r="8" spans="2:9" ht="13.5" thickBot="1">
      <c r="B8" s="196"/>
      <c r="C8" s="200"/>
      <c r="D8" s="201"/>
      <c r="E8" s="202"/>
      <c r="F8" s="200"/>
      <c r="G8" s="201"/>
      <c r="H8" s="202"/>
      <c r="I8" s="237"/>
    </row>
    <row r="9" spans="2:9" ht="13.5" thickBot="1">
      <c r="B9" s="196"/>
      <c r="C9" s="170" t="s">
        <v>2362</v>
      </c>
      <c r="D9" s="171" t="s">
        <v>2363</v>
      </c>
      <c r="E9" s="172" t="s">
        <v>2363</v>
      </c>
      <c r="F9" s="170" t="s">
        <v>2362</v>
      </c>
      <c r="G9" s="171" t="s">
        <v>2364</v>
      </c>
      <c r="H9" s="173" t="s">
        <v>2365</v>
      </c>
      <c r="I9" s="238"/>
    </row>
    <row r="10" spans="2:9" ht="12.75">
      <c r="B10" s="174" t="s">
        <v>235</v>
      </c>
      <c r="C10" s="175"/>
      <c r="D10" s="56"/>
      <c r="E10" s="56"/>
      <c r="F10" s="175"/>
      <c r="G10" s="56"/>
      <c r="H10" s="56"/>
      <c r="I10" s="112"/>
    </row>
    <row r="11" spans="2:9" ht="12.75">
      <c r="B11" s="174" t="s">
        <v>203</v>
      </c>
      <c r="C11" s="175"/>
      <c r="D11" s="56"/>
      <c r="E11" s="56"/>
      <c r="F11" s="175"/>
      <c r="G11" s="56"/>
      <c r="H11" s="56"/>
      <c r="I11" s="112"/>
    </row>
    <row r="12" spans="2:9" ht="12.75">
      <c r="B12" s="174" t="s">
        <v>202</v>
      </c>
      <c r="C12" s="175"/>
      <c r="D12" s="56"/>
      <c r="E12" s="56"/>
      <c r="F12" s="175"/>
      <c r="G12" s="56"/>
      <c r="H12" s="56"/>
      <c r="I12" s="112"/>
    </row>
    <row r="13" spans="2:9" ht="12.75">
      <c r="B13" s="174" t="s">
        <v>204</v>
      </c>
      <c r="C13" s="175"/>
      <c r="D13" s="56"/>
      <c r="E13" s="56"/>
      <c r="F13" s="175"/>
      <c r="G13" s="56"/>
      <c r="H13" s="56"/>
      <c r="I13" s="112"/>
    </row>
    <row r="14" spans="2:9" ht="12.75">
      <c r="B14" s="174" t="s">
        <v>205</v>
      </c>
      <c r="C14" s="175"/>
      <c r="D14" s="56"/>
      <c r="E14" s="56"/>
      <c r="F14" s="175"/>
      <c r="G14" s="56"/>
      <c r="H14" s="56"/>
      <c r="I14" s="112"/>
    </row>
    <row r="15" spans="2:9" ht="12.75">
      <c r="B15" s="174" t="s">
        <v>236</v>
      </c>
      <c r="C15" s="175"/>
      <c r="D15" s="56"/>
      <c r="E15" s="56"/>
      <c r="F15" s="175"/>
      <c r="G15" s="56"/>
      <c r="H15" s="56"/>
      <c r="I15" s="112"/>
    </row>
    <row r="16" spans="2:9" ht="12.75">
      <c r="B16" s="174" t="s">
        <v>2366</v>
      </c>
      <c r="C16" s="175">
        <v>158950</v>
      </c>
      <c r="D16" s="56">
        <v>6117986</v>
      </c>
      <c r="E16" s="56">
        <f>D16/1.1</f>
        <v>5561805.454545454</v>
      </c>
      <c r="F16" s="175">
        <v>150000</v>
      </c>
      <c r="G16" s="56">
        <v>35</v>
      </c>
      <c r="H16" s="56">
        <f>F16*G16</f>
        <v>5250000</v>
      </c>
      <c r="I16" s="112">
        <f>H16/E16*100</f>
        <v>94.3938086814844</v>
      </c>
    </row>
    <row r="17" spans="2:9" ht="12.75">
      <c r="B17" s="174" t="s">
        <v>2367</v>
      </c>
      <c r="C17" s="175">
        <v>60050</v>
      </c>
      <c r="D17" s="56">
        <v>2311325</v>
      </c>
      <c r="E17" s="56">
        <f aca="true" t="shared" si="0" ref="E17:E63">D17/1.1</f>
        <v>2101204.5454545454</v>
      </c>
      <c r="F17" s="175">
        <v>50000</v>
      </c>
      <c r="G17" s="56">
        <v>35</v>
      </c>
      <c r="H17" s="56">
        <f aca="true" t="shared" si="1" ref="H17:H63">F17*G17</f>
        <v>1750000</v>
      </c>
      <c r="I17" s="112">
        <f aca="true" t="shared" si="2" ref="I17:I64">H17/E17*100</f>
        <v>83.28556131223432</v>
      </c>
    </row>
    <row r="18" spans="2:9" ht="12.75">
      <c r="B18" s="174" t="s">
        <v>74</v>
      </c>
      <c r="C18" s="175">
        <v>66900</v>
      </c>
      <c r="D18" s="56">
        <v>2574981</v>
      </c>
      <c r="E18" s="56">
        <f t="shared" si="0"/>
        <v>2340891.818181818</v>
      </c>
      <c r="F18" s="175">
        <v>65000</v>
      </c>
      <c r="G18" s="56">
        <v>35</v>
      </c>
      <c r="H18" s="56">
        <f t="shared" si="1"/>
        <v>2275000</v>
      </c>
      <c r="I18" s="112">
        <f t="shared" si="2"/>
        <v>97.1851831139725</v>
      </c>
    </row>
    <row r="19" spans="2:9" ht="12.75">
      <c r="B19" s="174" t="s">
        <v>2368</v>
      </c>
      <c r="C19" s="175"/>
      <c r="D19" s="56"/>
      <c r="E19" s="56">
        <f t="shared" si="0"/>
        <v>0</v>
      </c>
      <c r="F19" s="175">
        <v>7000</v>
      </c>
      <c r="G19" s="56">
        <v>35</v>
      </c>
      <c r="H19" s="56">
        <f t="shared" si="1"/>
        <v>245000</v>
      </c>
      <c r="I19" s="112"/>
    </row>
    <row r="20" spans="2:9" ht="12.75">
      <c r="B20" s="174" t="s">
        <v>75</v>
      </c>
      <c r="C20" s="175"/>
      <c r="D20" s="56"/>
      <c r="E20" s="56">
        <f t="shared" si="0"/>
        <v>0</v>
      </c>
      <c r="F20" s="175"/>
      <c r="G20" s="56"/>
      <c r="H20" s="56">
        <f t="shared" si="1"/>
        <v>0</v>
      </c>
      <c r="I20" s="112"/>
    </row>
    <row r="21" spans="2:9" ht="12.75">
      <c r="B21" s="174" t="s">
        <v>76</v>
      </c>
      <c r="C21" s="175">
        <v>50</v>
      </c>
      <c r="D21" s="56">
        <v>1487</v>
      </c>
      <c r="E21" s="56">
        <f t="shared" si="0"/>
        <v>1351.8181818181818</v>
      </c>
      <c r="F21" s="175">
        <v>3000</v>
      </c>
      <c r="G21" s="56">
        <v>35</v>
      </c>
      <c r="H21" s="56">
        <f t="shared" si="1"/>
        <v>105000</v>
      </c>
      <c r="I21" s="112">
        <f t="shared" si="2"/>
        <v>7767.316745124413</v>
      </c>
    </row>
    <row r="22" spans="2:9" ht="12.75">
      <c r="B22" s="174" t="s">
        <v>211</v>
      </c>
      <c r="C22" s="175">
        <v>35550</v>
      </c>
      <c r="D22" s="56">
        <v>1368320</v>
      </c>
      <c r="E22" s="56">
        <f t="shared" si="0"/>
        <v>1243927.2727272727</v>
      </c>
      <c r="F22" s="175">
        <v>40000</v>
      </c>
      <c r="G22" s="56">
        <v>35</v>
      </c>
      <c r="H22" s="56">
        <f t="shared" si="1"/>
        <v>1400000</v>
      </c>
      <c r="I22" s="112">
        <f t="shared" si="2"/>
        <v>112.5467726847521</v>
      </c>
    </row>
    <row r="23" spans="2:9" ht="12.75">
      <c r="B23" s="174" t="s">
        <v>2369</v>
      </c>
      <c r="C23" s="175"/>
      <c r="D23" s="56"/>
      <c r="E23" s="56">
        <f t="shared" si="0"/>
        <v>0</v>
      </c>
      <c r="F23" s="175">
        <v>20000</v>
      </c>
      <c r="G23" s="56">
        <v>35</v>
      </c>
      <c r="H23" s="56">
        <f t="shared" si="1"/>
        <v>700000</v>
      </c>
      <c r="I23" s="112"/>
    </row>
    <row r="24" spans="2:9" ht="12.75">
      <c r="B24" s="174" t="s">
        <v>2370</v>
      </c>
      <c r="C24" s="175">
        <v>450</v>
      </c>
      <c r="D24" s="56">
        <v>16808</v>
      </c>
      <c r="E24" s="56">
        <f t="shared" si="0"/>
        <v>15279.999999999998</v>
      </c>
      <c r="F24" s="175">
        <v>5000</v>
      </c>
      <c r="G24" s="56">
        <v>35</v>
      </c>
      <c r="H24" s="56">
        <f t="shared" si="1"/>
        <v>175000</v>
      </c>
      <c r="I24" s="112">
        <f t="shared" si="2"/>
        <v>1145.2879581151833</v>
      </c>
    </row>
    <row r="25" spans="2:9" ht="12.75">
      <c r="B25" s="174" t="s">
        <v>2371</v>
      </c>
      <c r="C25" s="175"/>
      <c r="D25" s="56"/>
      <c r="E25" s="56">
        <f t="shared" si="0"/>
        <v>0</v>
      </c>
      <c r="F25" s="175">
        <v>2000</v>
      </c>
      <c r="G25" s="56">
        <v>35</v>
      </c>
      <c r="H25" s="56">
        <f t="shared" si="1"/>
        <v>70000</v>
      </c>
      <c r="I25" s="112"/>
    </row>
    <row r="26" spans="2:9" ht="12.75">
      <c r="B26" s="174" t="s">
        <v>237</v>
      </c>
      <c r="C26" s="175"/>
      <c r="D26" s="56"/>
      <c r="E26" s="56">
        <f t="shared" si="0"/>
        <v>0</v>
      </c>
      <c r="F26" s="175"/>
      <c r="G26" s="56"/>
      <c r="H26" s="56">
        <f t="shared" si="1"/>
        <v>0</v>
      </c>
      <c r="I26" s="112"/>
    </row>
    <row r="27" spans="2:9" ht="12.75">
      <c r="B27" s="174" t="s">
        <v>72</v>
      </c>
      <c r="C27" s="175">
        <f>28699+22342</f>
        <v>51041</v>
      </c>
      <c r="D27" s="56">
        <f>344675+268327</f>
        <v>613002</v>
      </c>
      <c r="E27" s="56">
        <f t="shared" si="0"/>
        <v>557274.5454545454</v>
      </c>
      <c r="F27" s="175">
        <v>40000</v>
      </c>
      <c r="G27" s="56">
        <v>11</v>
      </c>
      <c r="H27" s="56">
        <f t="shared" si="1"/>
        <v>440000</v>
      </c>
      <c r="I27" s="112">
        <f t="shared" si="2"/>
        <v>78.95569671877091</v>
      </c>
    </row>
    <row r="28" spans="2:9" ht="12.75">
      <c r="B28" s="174" t="s">
        <v>71</v>
      </c>
      <c r="C28" s="175">
        <v>5950</v>
      </c>
      <c r="D28" s="56">
        <v>71460</v>
      </c>
      <c r="E28" s="56">
        <f t="shared" si="0"/>
        <v>64963.63636363636</v>
      </c>
      <c r="F28" s="175">
        <v>5000</v>
      </c>
      <c r="G28" s="56">
        <v>11</v>
      </c>
      <c r="H28" s="56">
        <f t="shared" si="1"/>
        <v>55000</v>
      </c>
      <c r="I28" s="112">
        <f t="shared" si="2"/>
        <v>84.6627483907081</v>
      </c>
    </row>
    <row r="29" spans="2:9" ht="12.75">
      <c r="B29" s="174" t="s">
        <v>73</v>
      </c>
      <c r="C29" s="175"/>
      <c r="D29" s="56"/>
      <c r="E29" s="56">
        <f t="shared" si="0"/>
        <v>0</v>
      </c>
      <c r="F29" s="175"/>
      <c r="G29" s="56">
        <v>11</v>
      </c>
      <c r="H29" s="56">
        <f t="shared" si="1"/>
        <v>0</v>
      </c>
      <c r="I29" s="112"/>
    </row>
    <row r="30" spans="2:9" ht="12.75">
      <c r="B30" s="174" t="s">
        <v>212</v>
      </c>
      <c r="C30" s="175">
        <v>4375</v>
      </c>
      <c r="D30" s="56">
        <v>52544</v>
      </c>
      <c r="E30" s="56">
        <f t="shared" si="0"/>
        <v>47767.27272727272</v>
      </c>
      <c r="F30" s="175">
        <v>4000</v>
      </c>
      <c r="G30" s="56">
        <v>11</v>
      </c>
      <c r="H30" s="56">
        <f t="shared" si="1"/>
        <v>44000</v>
      </c>
      <c r="I30" s="112">
        <f t="shared" si="2"/>
        <v>92.11327649208285</v>
      </c>
    </row>
    <row r="31" spans="2:9" ht="12.75">
      <c r="B31" s="174" t="s">
        <v>77</v>
      </c>
      <c r="C31" s="175">
        <v>8250</v>
      </c>
      <c r="D31" s="56">
        <v>63958</v>
      </c>
      <c r="E31" s="56">
        <f t="shared" si="0"/>
        <v>58143.63636363636</v>
      </c>
      <c r="F31" s="175">
        <v>10000</v>
      </c>
      <c r="G31" s="56">
        <v>8</v>
      </c>
      <c r="H31" s="56">
        <f t="shared" si="1"/>
        <v>80000</v>
      </c>
      <c r="I31" s="112">
        <f t="shared" si="2"/>
        <v>137.59029363019482</v>
      </c>
    </row>
    <row r="32" spans="2:9" ht="12.75">
      <c r="B32" s="174" t="s">
        <v>238</v>
      </c>
      <c r="C32" s="175"/>
      <c r="D32" s="56"/>
      <c r="E32" s="56">
        <f t="shared" si="0"/>
        <v>0</v>
      </c>
      <c r="F32" s="175"/>
      <c r="G32" s="56"/>
      <c r="H32" s="56">
        <f t="shared" si="1"/>
        <v>0</v>
      </c>
      <c r="I32" s="112"/>
    </row>
    <row r="33" spans="2:9" ht="12.75">
      <c r="B33" s="174" t="s">
        <v>239</v>
      </c>
      <c r="C33" s="175">
        <v>1440</v>
      </c>
      <c r="D33" s="56">
        <v>529042</v>
      </c>
      <c r="E33" s="56">
        <f t="shared" si="0"/>
        <v>480947.2727272727</v>
      </c>
      <c r="F33" s="175">
        <v>1800</v>
      </c>
      <c r="G33" s="56">
        <v>334</v>
      </c>
      <c r="H33" s="56">
        <f t="shared" si="1"/>
        <v>601200</v>
      </c>
      <c r="I33" s="112">
        <f t="shared" si="2"/>
        <v>125.00330786591614</v>
      </c>
    </row>
    <row r="34" spans="2:9" ht="12.75">
      <c r="B34" s="174" t="s">
        <v>240</v>
      </c>
      <c r="C34" s="175">
        <v>1440</v>
      </c>
      <c r="D34" s="56">
        <v>2216304</v>
      </c>
      <c r="E34" s="56">
        <f t="shared" si="0"/>
        <v>2014821.8181818181</v>
      </c>
      <c r="F34" s="175">
        <v>1800</v>
      </c>
      <c r="G34" s="56">
        <v>1400</v>
      </c>
      <c r="H34" s="56">
        <f t="shared" si="1"/>
        <v>2520000</v>
      </c>
      <c r="I34" s="112">
        <f t="shared" si="2"/>
        <v>125.07309466571373</v>
      </c>
    </row>
    <row r="35" spans="2:9" ht="12.75">
      <c r="B35" s="174" t="s">
        <v>241</v>
      </c>
      <c r="C35" s="175"/>
      <c r="D35" s="56"/>
      <c r="E35" s="56">
        <f t="shared" si="0"/>
        <v>0</v>
      </c>
      <c r="F35" s="175"/>
      <c r="G35" s="56"/>
      <c r="H35" s="56">
        <f t="shared" si="1"/>
        <v>0</v>
      </c>
      <c r="I35" s="112"/>
    </row>
    <row r="36" spans="2:9" ht="12.75">
      <c r="B36" s="174" t="s">
        <v>216</v>
      </c>
      <c r="C36" s="175"/>
      <c r="D36" s="56"/>
      <c r="E36" s="56">
        <f t="shared" si="0"/>
        <v>0</v>
      </c>
      <c r="F36" s="175"/>
      <c r="G36" s="56"/>
      <c r="H36" s="56">
        <f t="shared" si="1"/>
        <v>0</v>
      </c>
      <c r="I36" s="112"/>
    </row>
    <row r="37" spans="2:9" ht="12.75">
      <c r="B37" s="174" t="s">
        <v>788</v>
      </c>
      <c r="C37" s="175">
        <f>510+30+281869+46498+1650+1710+9737+1320</f>
        <v>343324</v>
      </c>
      <c r="D37" s="56">
        <f>7834+464+3902624+643808+29040+26266+171371+20381</f>
        <v>4801788</v>
      </c>
      <c r="E37" s="56">
        <f t="shared" si="0"/>
        <v>4365261.818181817</v>
      </c>
      <c r="F37" s="175">
        <v>300000</v>
      </c>
      <c r="G37" s="56">
        <v>16</v>
      </c>
      <c r="H37" s="56">
        <f t="shared" si="1"/>
        <v>4800000</v>
      </c>
      <c r="I37" s="112">
        <f t="shared" si="2"/>
        <v>109.95904025750409</v>
      </c>
    </row>
    <row r="38" spans="2:9" ht="12.75">
      <c r="B38" s="174" t="s">
        <v>242</v>
      </c>
      <c r="C38" s="175"/>
      <c r="D38" s="56"/>
      <c r="E38" s="56">
        <f t="shared" si="0"/>
        <v>0</v>
      </c>
      <c r="F38" s="175"/>
      <c r="G38" s="56"/>
      <c r="H38" s="56">
        <f t="shared" si="1"/>
        <v>0</v>
      </c>
      <c r="I38" s="112"/>
    </row>
    <row r="39" spans="2:9" ht="12.75">
      <c r="B39" s="174" t="s">
        <v>243</v>
      </c>
      <c r="C39" s="175"/>
      <c r="D39" s="56"/>
      <c r="E39" s="56">
        <f t="shared" si="0"/>
        <v>0</v>
      </c>
      <c r="F39" s="175"/>
      <c r="G39" s="56"/>
      <c r="H39" s="56">
        <f t="shared" si="1"/>
        <v>0</v>
      </c>
      <c r="I39" s="112"/>
    </row>
    <row r="40" spans="2:9" ht="12.75">
      <c r="B40" s="174" t="s">
        <v>213</v>
      </c>
      <c r="C40" s="175">
        <v>4</v>
      </c>
      <c r="D40" s="56">
        <v>16702</v>
      </c>
      <c r="E40" s="56">
        <f t="shared" si="0"/>
        <v>15183.636363636362</v>
      </c>
      <c r="F40" s="175">
        <v>10</v>
      </c>
      <c r="G40" s="56">
        <v>3800</v>
      </c>
      <c r="H40" s="56">
        <f t="shared" si="1"/>
        <v>38000</v>
      </c>
      <c r="I40" s="112">
        <f t="shared" si="2"/>
        <v>250.26942881092089</v>
      </c>
    </row>
    <row r="41" spans="2:9" ht="12.75">
      <c r="B41" s="174" t="s">
        <v>244</v>
      </c>
      <c r="C41" s="175">
        <f>6+10+8+2</f>
        <v>26</v>
      </c>
      <c r="D41" s="56">
        <f>32897+54816+43875+10978</f>
        <v>142566</v>
      </c>
      <c r="E41" s="56">
        <f t="shared" si="0"/>
        <v>129605.45454545453</v>
      </c>
      <c r="F41" s="175">
        <v>40</v>
      </c>
      <c r="G41" s="56">
        <v>4990</v>
      </c>
      <c r="H41" s="56">
        <f t="shared" si="1"/>
        <v>199600</v>
      </c>
      <c r="I41" s="112">
        <f t="shared" si="2"/>
        <v>154.00586395073162</v>
      </c>
    </row>
    <row r="42" spans="2:9" ht="12.75">
      <c r="B42" s="174" t="s">
        <v>214</v>
      </c>
      <c r="C42" s="175"/>
      <c r="D42" s="56"/>
      <c r="E42" s="56">
        <f t="shared" si="0"/>
        <v>0</v>
      </c>
      <c r="F42" s="175"/>
      <c r="G42" s="56"/>
      <c r="H42" s="56">
        <f t="shared" si="1"/>
        <v>0</v>
      </c>
      <c r="I42" s="112"/>
    </row>
    <row r="43" spans="2:9" ht="12.75">
      <c r="B43" s="174" t="s">
        <v>245</v>
      </c>
      <c r="C43" s="175">
        <f>3120+4020+3720+27900+16380+780+1080+11280+5640+540+10740+18450+480</f>
        <v>104130</v>
      </c>
      <c r="D43" s="56">
        <f>137280+176880+163680+1227600+720720+34320+47520+339528+152618+18959+301042+580437+13454</f>
        <v>3914038</v>
      </c>
      <c r="E43" s="56">
        <f t="shared" si="0"/>
        <v>3558216.3636363633</v>
      </c>
      <c r="F43" s="175">
        <v>105600</v>
      </c>
      <c r="G43" s="56">
        <v>40</v>
      </c>
      <c r="H43" s="56">
        <f t="shared" si="1"/>
        <v>4224000</v>
      </c>
      <c r="I43" s="112">
        <f t="shared" si="2"/>
        <v>118.71116223194565</v>
      </c>
    </row>
    <row r="44" spans="2:9" ht="12.75">
      <c r="B44" s="174" t="s">
        <v>215</v>
      </c>
      <c r="C44" s="175">
        <f>360+4620+1260+7680+5020+5610</f>
        <v>24550</v>
      </c>
      <c r="D44" s="56">
        <f>9436+129499+36956+212800+114858+141204</f>
        <v>644753</v>
      </c>
      <c r="E44" s="56">
        <f t="shared" si="0"/>
        <v>586139.0909090908</v>
      </c>
      <c r="F44" s="175">
        <v>24000</v>
      </c>
      <c r="G44" s="56">
        <v>26</v>
      </c>
      <c r="H44" s="56">
        <f t="shared" si="1"/>
        <v>624000</v>
      </c>
      <c r="I44" s="112">
        <f t="shared" si="2"/>
        <v>106.45937281408541</v>
      </c>
    </row>
    <row r="45" spans="2:9" ht="12.75">
      <c r="B45" s="174" t="s">
        <v>11</v>
      </c>
      <c r="C45" s="175"/>
      <c r="D45" s="56"/>
      <c r="E45" s="56">
        <f t="shared" si="0"/>
        <v>0</v>
      </c>
      <c r="F45" s="175"/>
      <c r="G45" s="56">
        <v>6500</v>
      </c>
      <c r="H45" s="56">
        <f t="shared" si="1"/>
        <v>0</v>
      </c>
      <c r="I45" s="112"/>
    </row>
    <row r="46" spans="2:9" ht="12.75">
      <c r="B46" s="174" t="s">
        <v>246</v>
      </c>
      <c r="C46" s="175"/>
      <c r="D46" s="56"/>
      <c r="E46" s="56">
        <f t="shared" si="0"/>
        <v>0</v>
      </c>
      <c r="F46" s="175"/>
      <c r="G46" s="56"/>
      <c r="H46" s="56">
        <f t="shared" si="1"/>
        <v>0</v>
      </c>
      <c r="I46" s="112"/>
    </row>
    <row r="47" spans="2:9" ht="12.75">
      <c r="B47" s="174" t="s">
        <v>65</v>
      </c>
      <c r="C47" s="175">
        <f>11085+10020+37395+3210+2580+990+1800+180</f>
        <v>67260</v>
      </c>
      <c r="D47" s="56">
        <f>1268124+1146288+4277988+367224+295152+113256+205920+20592</f>
        <v>7694544</v>
      </c>
      <c r="E47" s="56">
        <f t="shared" si="0"/>
        <v>6995039.999999999</v>
      </c>
      <c r="F47" s="175">
        <v>85800</v>
      </c>
      <c r="G47" s="56">
        <v>104</v>
      </c>
      <c r="H47" s="56">
        <f t="shared" si="1"/>
        <v>8923200</v>
      </c>
      <c r="I47" s="112">
        <f t="shared" si="2"/>
        <v>127.56467439785908</v>
      </c>
    </row>
    <row r="48" spans="2:9" ht="12.75">
      <c r="B48" s="174" t="s">
        <v>66</v>
      </c>
      <c r="C48" s="175">
        <v>90</v>
      </c>
      <c r="D48" s="56">
        <v>17709</v>
      </c>
      <c r="E48" s="56">
        <f t="shared" si="0"/>
        <v>16099.090909090908</v>
      </c>
      <c r="F48" s="175">
        <v>150</v>
      </c>
      <c r="G48" s="56">
        <v>180</v>
      </c>
      <c r="H48" s="56">
        <f t="shared" si="1"/>
        <v>27000</v>
      </c>
      <c r="I48" s="112">
        <f t="shared" si="2"/>
        <v>167.71133322039643</v>
      </c>
    </row>
    <row r="49" spans="2:9" ht="12.75">
      <c r="B49" s="174" t="s">
        <v>67</v>
      </c>
      <c r="C49" s="175">
        <f>960+60+3135+2400</f>
        <v>6555</v>
      </c>
      <c r="D49" s="56">
        <f>188899+11806+616874+472248</f>
        <v>1289827</v>
      </c>
      <c r="E49" s="56">
        <f t="shared" si="0"/>
        <v>1172570</v>
      </c>
      <c r="F49" s="175">
        <v>10800</v>
      </c>
      <c r="G49" s="56">
        <v>180</v>
      </c>
      <c r="H49" s="56">
        <f t="shared" si="1"/>
        <v>1944000</v>
      </c>
      <c r="I49" s="112">
        <f t="shared" si="2"/>
        <v>165.78967566968282</v>
      </c>
    </row>
    <row r="50" spans="2:9" ht="12.75">
      <c r="B50" s="174" t="s">
        <v>113</v>
      </c>
      <c r="C50" s="175"/>
      <c r="D50" s="56"/>
      <c r="E50" s="56">
        <f t="shared" si="0"/>
        <v>0</v>
      </c>
      <c r="F50" s="175">
        <v>60</v>
      </c>
      <c r="G50" s="56">
        <v>225</v>
      </c>
      <c r="H50" s="56">
        <f t="shared" si="1"/>
        <v>13500</v>
      </c>
      <c r="I50" s="112"/>
    </row>
    <row r="51" spans="2:9" ht="12.75">
      <c r="B51" s="174" t="s">
        <v>68</v>
      </c>
      <c r="C51" s="175">
        <f>600+1820+1320+570+450</f>
        <v>4760</v>
      </c>
      <c r="D51" s="56">
        <f>156498+474711+344296+148673+117374</f>
        <v>1241552</v>
      </c>
      <c r="E51" s="56">
        <f t="shared" si="0"/>
        <v>1128683.6363636362</v>
      </c>
      <c r="F51" s="175">
        <v>6000</v>
      </c>
      <c r="G51" s="56">
        <v>238</v>
      </c>
      <c r="H51" s="56">
        <f t="shared" si="1"/>
        <v>1428000</v>
      </c>
      <c r="I51" s="112">
        <f t="shared" si="2"/>
        <v>126.51906645875486</v>
      </c>
    </row>
    <row r="52" spans="2:9" ht="12.75">
      <c r="B52" s="174" t="s">
        <v>69</v>
      </c>
      <c r="C52" s="175">
        <v>90</v>
      </c>
      <c r="D52" s="56">
        <v>27593</v>
      </c>
      <c r="E52" s="56">
        <f t="shared" si="0"/>
        <v>25084.545454545452</v>
      </c>
      <c r="F52" s="175">
        <v>150</v>
      </c>
      <c r="G52" s="56">
        <v>279</v>
      </c>
      <c r="H52" s="56">
        <f t="shared" si="1"/>
        <v>41850</v>
      </c>
      <c r="I52" s="112">
        <f t="shared" si="2"/>
        <v>166.83579168629728</v>
      </c>
    </row>
    <row r="53" spans="2:9" ht="12.75">
      <c r="B53" s="174" t="s">
        <v>70</v>
      </c>
      <c r="C53" s="175">
        <f>540+680+60+170+90+280+6410+1410+300+30+60+90+220+505+1765+340+180+120+90+560+20+120+150+200+740+20</f>
        <v>15150</v>
      </c>
      <c r="D53" s="56">
        <f>163091+205374+18121+51343+27182+84566+1935948+425848+90606+9061+18121+27182+66444+152520+533065+102687+54364+36242+27182+169131+6040+36242+45303+60404+223495+6040</f>
        <v>4575602</v>
      </c>
      <c r="E53" s="56">
        <f t="shared" si="0"/>
        <v>4159638.1818181816</v>
      </c>
      <c r="F53" s="175">
        <v>18100</v>
      </c>
      <c r="G53" s="56">
        <v>276</v>
      </c>
      <c r="H53" s="56">
        <f t="shared" si="1"/>
        <v>4995600</v>
      </c>
      <c r="I53" s="112">
        <f t="shared" si="2"/>
        <v>120.0969839597063</v>
      </c>
    </row>
    <row r="54" spans="2:9" ht="12.75">
      <c r="B54" s="174" t="s">
        <v>247</v>
      </c>
      <c r="C54" s="175"/>
      <c r="D54" s="56"/>
      <c r="E54" s="56">
        <f t="shared" si="0"/>
        <v>0</v>
      </c>
      <c r="F54" s="175">
        <v>2</v>
      </c>
      <c r="G54" s="56">
        <v>1448</v>
      </c>
      <c r="H54" s="56">
        <v>2900</v>
      </c>
      <c r="I54" s="112"/>
    </row>
    <row r="55" spans="2:9" ht="12.75">
      <c r="B55" s="174" t="s">
        <v>248</v>
      </c>
      <c r="C55" s="175">
        <f>55+42</f>
        <v>97</v>
      </c>
      <c r="D55" s="56">
        <f>35109+55255</f>
        <v>90364</v>
      </c>
      <c r="E55" s="56">
        <f t="shared" si="0"/>
        <v>82149.0909090909</v>
      </c>
      <c r="F55" s="175">
        <v>90</v>
      </c>
      <c r="G55" s="56">
        <v>1200</v>
      </c>
      <c r="H55" s="56">
        <f t="shared" si="1"/>
        <v>108000</v>
      </c>
      <c r="I55" s="112">
        <f t="shared" si="2"/>
        <v>131.46828382984376</v>
      </c>
    </row>
    <row r="56" spans="2:9" ht="12.75">
      <c r="B56" s="174" t="s">
        <v>249</v>
      </c>
      <c r="C56" s="175">
        <f>4+28+44</f>
        <v>76</v>
      </c>
      <c r="D56" s="56">
        <f>4462+29469+57886</f>
        <v>91817</v>
      </c>
      <c r="E56" s="56">
        <f t="shared" si="0"/>
        <v>83470</v>
      </c>
      <c r="F56" s="175">
        <v>80</v>
      </c>
      <c r="G56" s="56">
        <v>1200</v>
      </c>
      <c r="H56" s="56">
        <f t="shared" si="1"/>
        <v>96000</v>
      </c>
      <c r="I56" s="112">
        <f t="shared" si="2"/>
        <v>115.01138133461124</v>
      </c>
    </row>
    <row r="57" spans="2:9" ht="12.75">
      <c r="B57" s="174" t="s">
        <v>789</v>
      </c>
      <c r="C57" s="175"/>
      <c r="D57" s="56"/>
      <c r="E57" s="56">
        <f t="shared" si="0"/>
        <v>0</v>
      </c>
      <c r="F57" s="175">
        <v>30</v>
      </c>
      <c r="G57" s="56">
        <v>68</v>
      </c>
      <c r="H57" s="56">
        <f t="shared" si="1"/>
        <v>2040</v>
      </c>
      <c r="I57" s="112"/>
    </row>
    <row r="58" spans="2:9" ht="12.75">
      <c r="B58" s="174" t="s">
        <v>199</v>
      </c>
      <c r="C58" s="175">
        <v>7</v>
      </c>
      <c r="D58" s="56">
        <f>1922+1441</f>
        <v>3363</v>
      </c>
      <c r="E58" s="56">
        <f t="shared" si="0"/>
        <v>3057.272727272727</v>
      </c>
      <c r="F58" s="175">
        <v>22</v>
      </c>
      <c r="G58" s="56">
        <v>450</v>
      </c>
      <c r="H58" s="56">
        <f t="shared" si="1"/>
        <v>9900</v>
      </c>
      <c r="I58" s="112">
        <f t="shared" si="2"/>
        <v>323.81801962533456</v>
      </c>
    </row>
    <row r="59" spans="2:9" ht="12.75">
      <c r="B59" s="174" t="s">
        <v>200</v>
      </c>
      <c r="C59" s="175"/>
      <c r="D59" s="56"/>
      <c r="E59" s="56">
        <f t="shared" si="0"/>
        <v>0</v>
      </c>
      <c r="F59" s="175">
        <v>960</v>
      </c>
      <c r="G59" s="56">
        <v>34</v>
      </c>
      <c r="H59" s="56">
        <f t="shared" si="1"/>
        <v>32640</v>
      </c>
      <c r="I59" s="112"/>
    </row>
    <row r="60" spans="2:9" ht="12.75">
      <c r="B60" s="174" t="s">
        <v>9</v>
      </c>
      <c r="C60" s="175">
        <v>420</v>
      </c>
      <c r="D60" s="56">
        <f>13179+93899</f>
        <v>107078</v>
      </c>
      <c r="E60" s="56">
        <f t="shared" si="0"/>
        <v>97343.63636363635</v>
      </c>
      <c r="F60" s="175">
        <v>400</v>
      </c>
      <c r="G60" s="56">
        <v>240</v>
      </c>
      <c r="H60" s="56">
        <f t="shared" si="1"/>
        <v>96000</v>
      </c>
      <c r="I60" s="112">
        <f t="shared" si="2"/>
        <v>98.6196977903958</v>
      </c>
    </row>
    <row r="61" spans="2:9" ht="12.75">
      <c r="B61" s="174" t="s">
        <v>201</v>
      </c>
      <c r="C61" s="175"/>
      <c r="D61" s="56"/>
      <c r="E61" s="56">
        <f t="shared" si="0"/>
        <v>0</v>
      </c>
      <c r="F61" s="175">
        <v>400</v>
      </c>
      <c r="G61" s="56">
        <v>30</v>
      </c>
      <c r="H61" s="56">
        <f t="shared" si="1"/>
        <v>12000</v>
      </c>
      <c r="I61" s="112"/>
    </row>
    <row r="62" spans="2:9" ht="12.75">
      <c r="B62" s="174" t="s">
        <v>12</v>
      </c>
      <c r="C62" s="175">
        <v>510</v>
      </c>
      <c r="D62" s="56">
        <v>120773</v>
      </c>
      <c r="E62" s="56">
        <f t="shared" si="0"/>
        <v>109793.63636363635</v>
      </c>
      <c r="F62" s="175">
        <v>600</v>
      </c>
      <c r="G62" s="56">
        <v>216</v>
      </c>
      <c r="H62" s="56">
        <f t="shared" si="1"/>
        <v>129600</v>
      </c>
      <c r="I62" s="112">
        <f t="shared" si="2"/>
        <v>118.03962806256368</v>
      </c>
    </row>
    <row r="63" spans="2:9" ht="13.5" thickBot="1">
      <c r="B63" s="174" t="s">
        <v>790</v>
      </c>
      <c r="C63" s="175">
        <f>360+720</f>
        <v>1080</v>
      </c>
      <c r="D63" s="56">
        <f>53539+107078</f>
        <v>160617</v>
      </c>
      <c r="E63" s="56">
        <f t="shared" si="0"/>
        <v>146015.45454545453</v>
      </c>
      <c r="F63" s="175">
        <v>1510</v>
      </c>
      <c r="G63" s="56">
        <v>147</v>
      </c>
      <c r="H63" s="56">
        <f t="shared" si="1"/>
        <v>221970</v>
      </c>
      <c r="I63" s="112">
        <f t="shared" si="2"/>
        <v>152.01815498982052</v>
      </c>
    </row>
    <row r="64" spans="2:9" ht="13.5" thickBot="1">
      <c r="B64" s="176" t="s">
        <v>2372</v>
      </c>
      <c r="C64" s="177"/>
      <c r="D64" s="178">
        <f>SUM(D10:D63)</f>
        <v>40877903</v>
      </c>
      <c r="E64" s="178">
        <f>SUM(E16:E63)</f>
        <v>37161729.99999999</v>
      </c>
      <c r="F64" s="177"/>
      <c r="G64" s="178"/>
      <c r="H64" s="178">
        <f>SUM(H10:H63)</f>
        <v>43680000</v>
      </c>
      <c r="I64" s="179">
        <f t="shared" si="2"/>
        <v>117.54027597746392</v>
      </c>
    </row>
    <row r="65" ht="12.75">
      <c r="H65" s="169"/>
    </row>
  </sheetData>
  <sheetProtection/>
  <mergeCells count="5">
    <mergeCell ref="B2:E2"/>
    <mergeCell ref="B7:B9"/>
    <mergeCell ref="C7:E8"/>
    <mergeCell ref="F7:H8"/>
    <mergeCell ref="I7:I9"/>
  </mergeCells>
  <printOptions horizontalCentered="1"/>
  <pageMargins left="0.5905511811023623" right="0.3937007874015748" top="0.3937007874015748" bottom="0.1968503937007874" header="0.11811023622047245" footer="0.1181102362204724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13.421875" style="0" customWidth="1"/>
    <col min="2" max="2" width="57.57421875" style="0" customWidth="1"/>
    <col min="3" max="3" width="23.14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27.75" customHeight="1">
      <c r="A4" s="204" t="s">
        <v>2390</v>
      </c>
      <c r="B4" s="195"/>
      <c r="C4" s="195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227" t="s">
        <v>2378</v>
      </c>
      <c r="C7" s="19">
        <v>400000000</v>
      </c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2" t="s">
        <v>2391</v>
      </c>
      <c r="B11" s="3"/>
      <c r="C11" s="3"/>
    </row>
    <row r="12" spans="1:3" ht="12.75">
      <c r="A12" s="3"/>
      <c r="B12" s="3"/>
      <c r="C12" s="3"/>
    </row>
    <row r="13" spans="1:3" ht="12.75">
      <c r="A13" s="5" t="s">
        <v>234</v>
      </c>
      <c r="B13" s="227" t="s">
        <v>2379</v>
      </c>
      <c r="C13" s="4">
        <v>276000000</v>
      </c>
    </row>
    <row r="14" spans="1:3" ht="12.75">
      <c r="A14" s="3"/>
      <c r="B14" s="3"/>
      <c r="C14" s="3"/>
    </row>
    <row r="15" spans="1:3" ht="13.5" thickBot="1">
      <c r="A15" s="18" t="s">
        <v>2380</v>
      </c>
      <c r="B15" s="3"/>
      <c r="C15" s="3"/>
    </row>
    <row r="16" spans="1:3" ht="18" customHeight="1" thickBot="1">
      <c r="A16" s="224" t="s">
        <v>2381</v>
      </c>
      <c r="B16" s="225" t="s">
        <v>2382</v>
      </c>
      <c r="C16" s="226" t="s">
        <v>2392</v>
      </c>
    </row>
    <row r="17" spans="1:3" ht="12.75">
      <c r="A17" s="21">
        <v>1</v>
      </c>
      <c r="B17" s="10" t="s">
        <v>2393</v>
      </c>
      <c r="C17" s="11">
        <v>7948800</v>
      </c>
    </row>
    <row r="18" spans="1:3" ht="12.75">
      <c r="A18" s="22">
        <v>2</v>
      </c>
      <c r="B18" s="7" t="s">
        <v>2394</v>
      </c>
      <c r="C18" s="13">
        <v>14572800</v>
      </c>
    </row>
    <row r="19" spans="1:3" ht="12.75">
      <c r="A19" s="22">
        <v>3</v>
      </c>
      <c r="B19" s="7" t="s">
        <v>2395</v>
      </c>
      <c r="C19" s="13">
        <v>27600</v>
      </c>
    </row>
    <row r="20" spans="1:3" ht="12.75">
      <c r="A20" s="22">
        <v>4</v>
      </c>
      <c r="B20" s="7" t="s">
        <v>2383</v>
      </c>
      <c r="C20" s="13">
        <v>5989200</v>
      </c>
    </row>
    <row r="21" spans="1:3" ht="12.75">
      <c r="A21" s="22">
        <v>5</v>
      </c>
      <c r="B21" s="7" t="s">
        <v>2396</v>
      </c>
      <c r="C21" s="13">
        <v>19182000</v>
      </c>
    </row>
    <row r="22" spans="1:3" ht="12.75">
      <c r="A22" s="22">
        <v>6</v>
      </c>
      <c r="B22" s="7" t="s">
        <v>2397</v>
      </c>
      <c r="C22" s="13">
        <v>5244000</v>
      </c>
    </row>
    <row r="23" spans="1:3" ht="12.75">
      <c r="A23" s="22">
        <v>7</v>
      </c>
      <c r="B23" s="7" t="s">
        <v>2398</v>
      </c>
      <c r="C23" s="13">
        <v>12254400</v>
      </c>
    </row>
    <row r="24" spans="1:3" ht="12.75">
      <c r="A24" s="22">
        <v>8</v>
      </c>
      <c r="B24" s="7" t="s">
        <v>2384</v>
      </c>
      <c r="C24" s="13">
        <v>34279200</v>
      </c>
    </row>
    <row r="25" spans="1:3" ht="12.75">
      <c r="A25" s="22">
        <v>9</v>
      </c>
      <c r="B25" s="7" t="s">
        <v>2399</v>
      </c>
      <c r="C25" s="13">
        <v>8197200</v>
      </c>
    </row>
    <row r="26" spans="1:3" ht="12.75">
      <c r="A26" s="22">
        <v>10</v>
      </c>
      <c r="B26" s="7" t="s">
        <v>2400</v>
      </c>
      <c r="C26" s="13">
        <v>57656400</v>
      </c>
    </row>
    <row r="27" spans="1:3" ht="12.75">
      <c r="A27" s="22">
        <v>11</v>
      </c>
      <c r="B27" s="7" t="s">
        <v>2385</v>
      </c>
      <c r="C27" s="13">
        <v>25005600</v>
      </c>
    </row>
    <row r="28" spans="1:3" ht="12.75">
      <c r="A28" s="22">
        <v>12</v>
      </c>
      <c r="B28" s="7" t="s">
        <v>2386</v>
      </c>
      <c r="C28" s="13">
        <v>21804000</v>
      </c>
    </row>
    <row r="29" spans="1:3" ht="12.75">
      <c r="A29" s="22">
        <v>13</v>
      </c>
      <c r="B29" s="7" t="s">
        <v>2387</v>
      </c>
      <c r="C29" s="13">
        <v>11619600</v>
      </c>
    </row>
    <row r="30" spans="1:3" ht="12.75">
      <c r="A30" s="22">
        <v>14</v>
      </c>
      <c r="B30" s="7" t="s">
        <v>2401</v>
      </c>
      <c r="C30" s="13">
        <v>4802400</v>
      </c>
    </row>
    <row r="31" spans="1:3" ht="12.75">
      <c r="A31" s="22">
        <v>15</v>
      </c>
      <c r="B31" s="7" t="s">
        <v>2402</v>
      </c>
      <c r="C31" s="13">
        <v>10212000</v>
      </c>
    </row>
    <row r="32" spans="1:3" ht="12.75">
      <c r="A32" s="22">
        <v>16</v>
      </c>
      <c r="B32" s="7" t="s">
        <v>2403</v>
      </c>
      <c r="C32" s="13">
        <v>16008000</v>
      </c>
    </row>
    <row r="33" spans="1:3" ht="12.75">
      <c r="A33" s="22">
        <v>17</v>
      </c>
      <c r="B33" s="7" t="s">
        <v>2404</v>
      </c>
      <c r="C33" s="13">
        <v>1297200</v>
      </c>
    </row>
    <row r="34" spans="1:3" ht="12.75">
      <c r="A34" s="22">
        <v>32</v>
      </c>
      <c r="B34" s="7" t="s">
        <v>2394</v>
      </c>
      <c r="C34" s="13">
        <v>14352000</v>
      </c>
    </row>
    <row r="35" spans="1:3" ht="12.75">
      <c r="A35" s="22">
        <v>34</v>
      </c>
      <c r="B35" s="7" t="s">
        <v>2383</v>
      </c>
      <c r="C35" s="13">
        <v>524400</v>
      </c>
    </row>
    <row r="36" spans="1:3" ht="13.5" thickBot="1">
      <c r="A36" s="23">
        <v>40</v>
      </c>
      <c r="B36" s="15" t="s">
        <v>2388</v>
      </c>
      <c r="C36" s="16">
        <v>5023200</v>
      </c>
    </row>
    <row r="37" spans="1:3" ht="21" customHeight="1" thickBot="1">
      <c r="A37" s="24"/>
      <c r="B37" s="25" t="s">
        <v>2389</v>
      </c>
      <c r="C37" s="26">
        <f>SUM(C17:C36)</f>
        <v>276000000</v>
      </c>
    </row>
  </sheetData>
  <sheetProtection/>
  <mergeCells count="1">
    <mergeCell ref="A4:C4"/>
  </mergeCells>
  <printOptions horizontalCentered="1"/>
  <pageMargins left="0.748031496062992" right="0.38" top="0.984251968503937" bottom="0.984251968503937" header="0.511811023622047" footer="0.511811023622047"/>
  <pageSetup firstPageNumber="16" useFirstPageNumber="1" fitToHeight="0" fitToWidth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56.140625" style="0" customWidth="1"/>
    <col min="3" max="3" width="21.710937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12.75">
      <c r="A3" s="2" t="s">
        <v>2413</v>
      </c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227" t="s">
        <v>2379</v>
      </c>
      <c r="C8" s="19">
        <v>124000000</v>
      </c>
    </row>
    <row r="9" spans="1:3" ht="12.75">
      <c r="A9" s="3"/>
      <c r="B9" s="3"/>
      <c r="C9" s="6"/>
    </row>
    <row r="10" spans="1:3" ht="13.5" thickBot="1">
      <c r="A10" s="3" t="s">
        <v>2405</v>
      </c>
      <c r="B10" s="3"/>
      <c r="C10" s="6"/>
    </row>
    <row r="11" spans="1:3" ht="13.5" thickBot="1">
      <c r="A11" s="20" t="s">
        <v>2415</v>
      </c>
      <c r="B11" s="114" t="s">
        <v>2414</v>
      </c>
      <c r="C11" s="17" t="s">
        <v>2392</v>
      </c>
    </row>
    <row r="12" spans="1:3" ht="12.75">
      <c r="A12" s="9">
        <v>1</v>
      </c>
      <c r="B12" s="10" t="s">
        <v>2406</v>
      </c>
      <c r="C12" s="11">
        <v>22320000</v>
      </c>
    </row>
    <row r="13" spans="1:3" ht="12.75">
      <c r="A13" s="32">
        <v>2</v>
      </c>
      <c r="B13" s="33" t="s">
        <v>2407</v>
      </c>
      <c r="C13" s="34">
        <v>248000</v>
      </c>
    </row>
    <row r="14" spans="1:3" ht="12.75">
      <c r="A14" s="12">
        <v>3</v>
      </c>
      <c r="B14" s="7" t="s">
        <v>2416</v>
      </c>
      <c r="C14" s="13">
        <v>4960000</v>
      </c>
    </row>
    <row r="15" spans="1:3" ht="12.75">
      <c r="A15" s="12">
        <v>4</v>
      </c>
      <c r="B15" s="7" t="s">
        <v>2408</v>
      </c>
      <c r="C15" s="13">
        <v>45880000</v>
      </c>
    </row>
    <row r="16" spans="1:3" ht="12.75">
      <c r="A16" s="12">
        <v>5</v>
      </c>
      <c r="B16" s="7" t="s">
        <v>2417</v>
      </c>
      <c r="C16" s="13">
        <v>99200</v>
      </c>
    </row>
    <row r="17" spans="1:3" ht="12.75">
      <c r="A17" s="12">
        <v>6</v>
      </c>
      <c r="B17" s="7" t="s">
        <v>2418</v>
      </c>
      <c r="C17" s="13">
        <v>3720000</v>
      </c>
    </row>
    <row r="18" spans="1:3" ht="12.75">
      <c r="A18" s="12">
        <v>7</v>
      </c>
      <c r="B18" s="7" t="s">
        <v>2409</v>
      </c>
      <c r="C18" s="13">
        <v>11160000</v>
      </c>
    </row>
    <row r="19" spans="1:3" ht="12.75">
      <c r="A19" s="12">
        <v>8</v>
      </c>
      <c r="B19" s="7" t="s">
        <v>2419</v>
      </c>
      <c r="C19" s="13">
        <v>3720000</v>
      </c>
    </row>
    <row r="20" spans="1:3" ht="12.75">
      <c r="A20" s="12">
        <v>9</v>
      </c>
      <c r="B20" s="7" t="s">
        <v>2420</v>
      </c>
      <c r="C20" s="13">
        <v>16120000</v>
      </c>
    </row>
    <row r="21" spans="1:3" ht="12.75">
      <c r="A21" s="35">
        <v>10</v>
      </c>
      <c r="B21" s="36" t="s">
        <v>2410</v>
      </c>
      <c r="C21" s="37">
        <v>161200</v>
      </c>
    </row>
    <row r="22" spans="1:3" ht="12.75">
      <c r="A22" s="35">
        <v>11</v>
      </c>
      <c r="B22" s="36" t="s">
        <v>2421</v>
      </c>
      <c r="C22" s="37">
        <v>74400</v>
      </c>
    </row>
    <row r="23" spans="1:3" ht="12.75">
      <c r="A23" s="35">
        <v>12</v>
      </c>
      <c r="B23" s="36" t="s">
        <v>2411</v>
      </c>
      <c r="C23" s="37">
        <v>86800</v>
      </c>
    </row>
    <row r="24" spans="1:3" ht="12.75">
      <c r="A24" s="35">
        <v>13</v>
      </c>
      <c r="B24" s="36" t="s">
        <v>2412</v>
      </c>
      <c r="C24" s="37">
        <v>272800</v>
      </c>
    </row>
    <row r="25" spans="1:3" ht="13.5" thickBot="1">
      <c r="A25" s="14">
        <v>14</v>
      </c>
      <c r="B25" s="15" t="s">
        <v>2422</v>
      </c>
      <c r="C25" s="16">
        <v>15177600</v>
      </c>
    </row>
    <row r="26" spans="1:3" ht="13.5" thickBot="1">
      <c r="A26" s="8"/>
      <c r="B26" s="25" t="s">
        <v>2389</v>
      </c>
      <c r="C26" s="17">
        <f>SUM(C12:C25)</f>
        <v>124000000</v>
      </c>
    </row>
    <row r="27" spans="1:3" ht="12.75">
      <c r="A27" s="3"/>
      <c r="B27" s="3"/>
      <c r="C27" s="6"/>
    </row>
  </sheetData>
  <sheetProtection/>
  <printOptions horizontalCentered="1"/>
  <pageMargins left="0.75" right="0.53" top="1" bottom="1" header="0.5" footer="0.5"/>
  <pageSetup firstPageNumber="17" useFirstPageNumber="1"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C1588"/>
  <sheetViews>
    <sheetView zoomScalePageLayoutView="0" workbookViewId="0" topLeftCell="A9">
      <selection activeCell="C30" sqref="C30"/>
    </sheetView>
  </sheetViews>
  <sheetFormatPr defaultColWidth="9.140625" defaultRowHeight="12.75"/>
  <cols>
    <col min="1" max="1" width="11.8515625" style="0" bestFit="1" customWidth="1"/>
    <col min="2" max="2" width="8.28125" style="0" customWidth="1"/>
    <col min="3" max="3" width="42.7109375" style="0" customWidth="1"/>
    <col min="4" max="4" width="13.7109375" style="0" customWidth="1"/>
    <col min="5" max="5" width="14.00390625" style="0" customWidth="1"/>
    <col min="6" max="6" width="16.28125" style="0" customWidth="1"/>
  </cols>
  <sheetData>
    <row r="2" spans="1:5" ht="73.5" customHeight="1">
      <c r="A2" s="117" t="s">
        <v>791</v>
      </c>
      <c r="B2" s="181" t="s">
        <v>2373</v>
      </c>
      <c r="C2" s="181"/>
      <c r="D2" s="181"/>
      <c r="E2" s="181"/>
    </row>
    <row r="3" spans="1:5" s="120" customFormat="1" ht="19.5" customHeight="1">
      <c r="A3" s="45"/>
      <c r="B3" s="45"/>
      <c r="C3" s="116"/>
      <c r="D3" s="44"/>
      <c r="E3"/>
    </row>
    <row r="4" spans="1:6" s="124" customFormat="1" ht="15.75">
      <c r="A4" s="121"/>
      <c r="B4" s="46"/>
      <c r="C4" s="122" t="s">
        <v>802</v>
      </c>
      <c r="D4" s="113">
        <v>820000000</v>
      </c>
      <c r="E4"/>
      <c r="F4" s="120"/>
    </row>
    <row r="5" spans="1:5" s="120" customFormat="1" ht="15.75">
      <c r="A5" s="45"/>
      <c r="B5" s="1"/>
      <c r="C5" s="125"/>
      <c r="D5" s="44"/>
      <c r="E5"/>
    </row>
    <row r="6" spans="1:5" s="120" customFormat="1" ht="15.75">
      <c r="A6" s="48"/>
      <c r="B6" s="1"/>
      <c r="C6" s="126"/>
      <c r="D6" s="44"/>
      <c r="E6"/>
    </row>
    <row r="7" spans="1:5" s="120" customFormat="1" ht="12.75">
      <c r="A7" s="39"/>
      <c r="B7" s="39"/>
      <c r="C7" s="40"/>
      <c r="D7" s="41"/>
      <c r="E7"/>
    </row>
    <row r="8" spans="1:5" s="120" customFormat="1" ht="13.5" thickBot="1">
      <c r="A8" s="49" t="s">
        <v>2374</v>
      </c>
      <c r="B8" s="42"/>
      <c r="C8" s="43"/>
      <c r="D8" s="44"/>
      <c r="E8"/>
    </row>
    <row r="9" spans="1:5" s="120" customFormat="1" ht="30.75" customHeight="1" thickBot="1">
      <c r="A9" s="186" t="s">
        <v>806</v>
      </c>
      <c r="B9" s="188" t="s">
        <v>807</v>
      </c>
      <c r="C9" s="188" t="s">
        <v>808</v>
      </c>
      <c r="D9" s="190" t="s">
        <v>811</v>
      </c>
      <c r="E9" s="193"/>
    </row>
    <row r="10" spans="1:5" s="120" customFormat="1" ht="18.75" customHeight="1" thickBot="1">
      <c r="A10" s="187"/>
      <c r="B10" s="189"/>
      <c r="C10" s="189"/>
      <c r="D10" s="129" t="s">
        <v>813</v>
      </c>
      <c r="E10" s="228" t="s">
        <v>814</v>
      </c>
    </row>
    <row r="11" spans="1:5" s="120" customFormat="1" ht="12.75">
      <c r="A11" s="131" t="s">
        <v>815</v>
      </c>
      <c r="B11" s="132"/>
      <c r="C11" s="132"/>
      <c r="D11" s="134"/>
      <c r="E11" s="229">
        <v>0</v>
      </c>
    </row>
    <row r="12" spans="1:5" s="120" customFormat="1" ht="12.75">
      <c r="A12" s="137"/>
      <c r="B12" s="138"/>
      <c r="C12" s="138"/>
      <c r="D12" s="140"/>
      <c r="E12" s="230">
        <v>0</v>
      </c>
    </row>
    <row r="13" spans="1:5" s="120" customFormat="1" ht="12.75">
      <c r="A13" s="137" t="s">
        <v>816</v>
      </c>
      <c r="B13" s="138" t="s">
        <v>374</v>
      </c>
      <c r="C13" s="138" t="s">
        <v>817</v>
      </c>
      <c r="D13" s="140"/>
      <c r="E13" s="230">
        <v>0</v>
      </c>
    </row>
    <row r="14" spans="1:5" s="120" customFormat="1" ht="12.75">
      <c r="A14" s="137"/>
      <c r="B14" s="138"/>
      <c r="C14" s="138"/>
      <c r="D14" s="140"/>
      <c r="E14" s="230">
        <v>0</v>
      </c>
    </row>
    <row r="15" spans="1:5" s="120" customFormat="1" ht="12.75">
      <c r="A15" s="137" t="s">
        <v>818</v>
      </c>
      <c r="B15" s="138" t="s">
        <v>784</v>
      </c>
      <c r="C15" s="138" t="s">
        <v>819</v>
      </c>
      <c r="D15" s="140"/>
      <c r="E15" s="230">
        <v>0</v>
      </c>
    </row>
    <row r="16" spans="1:5" s="120" customFormat="1" ht="12.75">
      <c r="A16" s="137"/>
      <c r="B16" s="138"/>
      <c r="C16" s="138"/>
      <c r="D16" s="140"/>
      <c r="E16" s="230">
        <v>0</v>
      </c>
    </row>
    <row r="17" spans="1:5" s="120" customFormat="1" ht="12.75">
      <c r="A17" s="137" t="s">
        <v>820</v>
      </c>
      <c r="B17" s="138" t="s">
        <v>0</v>
      </c>
      <c r="C17" s="138" t="s">
        <v>821</v>
      </c>
      <c r="D17" s="140"/>
      <c r="E17" s="230">
        <v>0</v>
      </c>
    </row>
    <row r="18" spans="1:5" s="120" customFormat="1" ht="12.75">
      <c r="A18" s="137"/>
      <c r="B18" s="138"/>
      <c r="C18" s="138"/>
      <c r="D18" s="140"/>
      <c r="E18" s="230">
        <v>0</v>
      </c>
    </row>
    <row r="19" spans="1:5" s="120" customFormat="1" ht="12.75">
      <c r="A19" s="137" t="s">
        <v>822</v>
      </c>
      <c r="B19" s="138" t="s">
        <v>2</v>
      </c>
      <c r="C19" s="138" t="s">
        <v>823</v>
      </c>
      <c r="D19" s="140">
        <v>100000</v>
      </c>
      <c r="E19" s="230">
        <v>629999.9999999995</v>
      </c>
    </row>
    <row r="20" spans="1:5" s="120" customFormat="1" ht="12.75">
      <c r="A20" s="137"/>
      <c r="B20" s="138"/>
      <c r="C20" s="138"/>
      <c r="D20" s="140"/>
      <c r="E20" s="230">
        <v>0</v>
      </c>
    </row>
    <row r="21" spans="1:5" s="120" customFormat="1" ht="12.75">
      <c r="A21" s="137" t="s">
        <v>824</v>
      </c>
      <c r="B21" s="138" t="s">
        <v>781</v>
      </c>
      <c r="C21" s="138" t="s">
        <v>825</v>
      </c>
      <c r="D21" s="140">
        <v>6000</v>
      </c>
      <c r="E21" s="230">
        <v>39599.99999999997</v>
      </c>
    </row>
    <row r="22" spans="1:5" s="120" customFormat="1" ht="12.75">
      <c r="A22" s="137" t="s">
        <v>824</v>
      </c>
      <c r="B22" s="138" t="s">
        <v>782</v>
      </c>
      <c r="C22" s="138" t="s">
        <v>826</v>
      </c>
      <c r="D22" s="140"/>
      <c r="E22" s="230">
        <v>0</v>
      </c>
    </row>
    <row r="23" spans="1:5" s="120" customFormat="1" ht="12.75">
      <c r="A23" s="137" t="s">
        <v>824</v>
      </c>
      <c r="B23" s="138" t="s">
        <v>827</v>
      </c>
      <c r="C23" s="138"/>
      <c r="D23" s="140"/>
      <c r="E23" s="230">
        <v>0</v>
      </c>
    </row>
    <row r="24" spans="1:5" s="120" customFormat="1" ht="12.75">
      <c r="A24" s="137"/>
      <c r="B24" s="138"/>
      <c r="C24" s="138"/>
      <c r="D24" s="140"/>
      <c r="E24" s="230">
        <v>0</v>
      </c>
    </row>
    <row r="25" spans="1:5" s="120" customFormat="1" ht="12.75">
      <c r="A25" s="137" t="s">
        <v>828</v>
      </c>
      <c r="B25" s="138" t="s">
        <v>1</v>
      </c>
      <c r="C25" s="138" t="s">
        <v>829</v>
      </c>
      <c r="D25" s="140">
        <v>1000</v>
      </c>
      <c r="E25" s="230">
        <v>108999.99999999991</v>
      </c>
    </row>
    <row r="26" spans="1:5" s="120" customFormat="1" ht="12.75">
      <c r="A26" s="137"/>
      <c r="B26" s="138"/>
      <c r="C26" s="138"/>
      <c r="D26" s="140"/>
      <c r="E26" s="230">
        <v>0</v>
      </c>
    </row>
    <row r="27" spans="1:5" s="120" customFormat="1" ht="12.75">
      <c r="A27" s="137" t="s">
        <v>830</v>
      </c>
      <c r="B27" s="138" t="s">
        <v>376</v>
      </c>
      <c r="C27" s="138" t="s">
        <v>831</v>
      </c>
      <c r="D27" s="140">
        <v>100000</v>
      </c>
      <c r="E27" s="230">
        <v>369999.9999999997</v>
      </c>
    </row>
    <row r="28" spans="1:5" s="120" customFormat="1" ht="12.75">
      <c r="A28" s="137"/>
      <c r="B28" s="138"/>
      <c r="C28" s="138"/>
      <c r="D28" s="140"/>
      <c r="E28" s="230">
        <v>0</v>
      </c>
    </row>
    <row r="29" spans="1:5" s="120" customFormat="1" ht="12.75">
      <c r="A29" s="137" t="s">
        <v>832</v>
      </c>
      <c r="B29" s="138" t="s">
        <v>85</v>
      </c>
      <c r="C29" s="138" t="s">
        <v>833</v>
      </c>
      <c r="D29" s="140">
        <v>100</v>
      </c>
      <c r="E29" s="230">
        <v>5499.999999999995</v>
      </c>
    </row>
    <row r="30" spans="1:5" s="120" customFormat="1" ht="12.75">
      <c r="A30" s="137"/>
      <c r="B30" s="138"/>
      <c r="C30" s="138"/>
      <c r="D30" s="140"/>
      <c r="E30" s="230">
        <v>0</v>
      </c>
    </row>
    <row r="31" spans="1:5" s="120" customFormat="1" ht="12.75">
      <c r="A31" s="137" t="s">
        <v>834</v>
      </c>
      <c r="B31" s="138" t="s">
        <v>375</v>
      </c>
      <c r="C31" s="138" t="s">
        <v>835</v>
      </c>
      <c r="D31" s="140">
        <v>200</v>
      </c>
      <c r="E31" s="230">
        <v>9199.999999999993</v>
      </c>
    </row>
    <row r="32" spans="1:5" s="120" customFormat="1" ht="12.75">
      <c r="A32" s="137"/>
      <c r="B32" s="138"/>
      <c r="C32" s="138"/>
      <c r="D32" s="140"/>
      <c r="E32" s="230">
        <v>0</v>
      </c>
    </row>
    <row r="33" spans="1:5" s="120" customFormat="1" ht="12.75">
      <c r="A33" s="137" t="s">
        <v>836</v>
      </c>
      <c r="B33" s="138" t="s">
        <v>837</v>
      </c>
      <c r="C33" s="138"/>
      <c r="D33" s="140"/>
      <c r="E33" s="230">
        <v>0</v>
      </c>
    </row>
    <row r="34" spans="1:5" s="120" customFormat="1" ht="12.75">
      <c r="A34" s="137"/>
      <c r="B34" s="138"/>
      <c r="C34" s="138"/>
      <c r="D34" s="140"/>
      <c r="E34" s="230">
        <v>0</v>
      </c>
    </row>
    <row r="35" spans="1:5" s="120" customFormat="1" ht="12.75">
      <c r="A35" s="137" t="s">
        <v>838</v>
      </c>
      <c r="B35" s="138" t="s">
        <v>780</v>
      </c>
      <c r="C35" s="138" t="s">
        <v>839</v>
      </c>
      <c r="D35" s="140">
        <v>1800</v>
      </c>
      <c r="E35" s="230">
        <v>820799.9999999993</v>
      </c>
    </row>
    <row r="36" spans="1:5" s="120" customFormat="1" ht="12.75">
      <c r="A36" s="137"/>
      <c r="B36" s="138"/>
      <c r="C36" s="138"/>
      <c r="D36" s="140"/>
      <c r="E36" s="230">
        <v>0</v>
      </c>
    </row>
    <row r="37" spans="1:5" s="120" customFormat="1" ht="12.75">
      <c r="A37" s="137" t="s">
        <v>840</v>
      </c>
      <c r="B37" s="138" t="s">
        <v>114</v>
      </c>
      <c r="C37" s="138" t="s">
        <v>841</v>
      </c>
      <c r="D37" s="140">
        <v>2000</v>
      </c>
      <c r="E37" s="230">
        <v>52399.999999999956</v>
      </c>
    </row>
    <row r="38" spans="1:5" s="120" customFormat="1" ht="12.75">
      <c r="A38" s="137"/>
      <c r="B38" s="138"/>
      <c r="C38" s="138"/>
      <c r="D38" s="140"/>
      <c r="E38" s="230">
        <v>0</v>
      </c>
    </row>
    <row r="39" spans="1:5" s="120" customFormat="1" ht="12.75">
      <c r="A39" s="137" t="s">
        <v>842</v>
      </c>
      <c r="B39" s="138" t="s">
        <v>286</v>
      </c>
      <c r="C39" s="138" t="s">
        <v>843</v>
      </c>
      <c r="D39" s="140">
        <v>50000</v>
      </c>
      <c r="E39" s="230">
        <v>1249999.999999999</v>
      </c>
    </row>
    <row r="40" spans="1:5" s="120" customFormat="1" ht="12.75">
      <c r="A40" s="137"/>
      <c r="B40" s="138"/>
      <c r="C40" s="138"/>
      <c r="D40" s="140"/>
      <c r="E40" s="230">
        <v>0</v>
      </c>
    </row>
    <row r="41" spans="1:5" s="120" customFormat="1" ht="12.75">
      <c r="A41" s="143" t="s">
        <v>844</v>
      </c>
      <c r="B41" s="144" t="s">
        <v>86</v>
      </c>
      <c r="C41" s="144" t="s">
        <v>845</v>
      </c>
      <c r="D41" s="140">
        <v>4400</v>
      </c>
      <c r="E41" s="230">
        <v>17071.999999999985</v>
      </c>
    </row>
    <row r="42" spans="1:5" s="120" customFormat="1" ht="12.75">
      <c r="A42" s="143" t="s">
        <v>844</v>
      </c>
      <c r="B42" s="144" t="s">
        <v>198</v>
      </c>
      <c r="C42" s="144" t="s">
        <v>846</v>
      </c>
      <c r="D42" s="140">
        <v>200</v>
      </c>
      <c r="E42" s="230">
        <v>603.9999999999994</v>
      </c>
    </row>
    <row r="43" spans="1:5" s="120" customFormat="1" ht="12.75">
      <c r="A43" s="137"/>
      <c r="B43" s="138"/>
      <c r="C43" s="138"/>
      <c r="D43" s="140"/>
      <c r="E43" s="230">
        <v>0</v>
      </c>
    </row>
    <row r="44" spans="1:5" s="120" customFormat="1" ht="12.75">
      <c r="A44" s="143" t="s">
        <v>847</v>
      </c>
      <c r="B44" s="144" t="s">
        <v>196</v>
      </c>
      <c r="C44" s="144" t="s">
        <v>848</v>
      </c>
      <c r="D44" s="140">
        <v>6400</v>
      </c>
      <c r="E44" s="230">
        <v>28735.999999999975</v>
      </c>
    </row>
    <row r="45" spans="1:5" s="120" customFormat="1" ht="12.75">
      <c r="A45" s="143"/>
      <c r="B45" s="144"/>
      <c r="C45" s="144"/>
      <c r="D45" s="140"/>
      <c r="E45" s="230">
        <v>0</v>
      </c>
    </row>
    <row r="46" spans="1:5" s="120" customFormat="1" ht="12.75">
      <c r="A46" s="143" t="s">
        <v>849</v>
      </c>
      <c r="B46" s="144" t="s">
        <v>197</v>
      </c>
      <c r="C46" s="144" t="s">
        <v>850</v>
      </c>
      <c r="D46" s="140">
        <v>5500</v>
      </c>
      <c r="E46" s="230">
        <v>40644.99999999996</v>
      </c>
    </row>
    <row r="47" spans="1:5" s="120" customFormat="1" ht="12.75">
      <c r="A47" s="137"/>
      <c r="B47" s="138"/>
      <c r="C47" s="138"/>
      <c r="D47" s="140"/>
      <c r="E47" s="230">
        <v>0</v>
      </c>
    </row>
    <row r="48" spans="1:5" s="120" customFormat="1" ht="12.75">
      <c r="A48" s="137" t="s">
        <v>851</v>
      </c>
      <c r="B48" s="138" t="s">
        <v>285</v>
      </c>
      <c r="C48" s="138" t="s">
        <v>852</v>
      </c>
      <c r="D48" s="140">
        <v>300</v>
      </c>
      <c r="E48" s="230">
        <v>14249.999999999987</v>
      </c>
    </row>
    <row r="49" spans="1:5" s="120" customFormat="1" ht="12.75">
      <c r="A49" s="137"/>
      <c r="B49" s="138"/>
      <c r="C49" s="138"/>
      <c r="D49" s="140"/>
      <c r="E49" s="230">
        <v>0</v>
      </c>
    </row>
    <row r="50" spans="1:5" s="120" customFormat="1" ht="12.75">
      <c r="A50" s="137" t="s">
        <v>853</v>
      </c>
      <c r="B50" s="138" t="s">
        <v>115</v>
      </c>
      <c r="C50" s="138" t="s">
        <v>854</v>
      </c>
      <c r="D50" s="140">
        <v>200</v>
      </c>
      <c r="E50" s="230">
        <v>11079.999999999989</v>
      </c>
    </row>
    <row r="51" spans="1:5" s="120" customFormat="1" ht="12.75">
      <c r="A51" s="137"/>
      <c r="B51" s="138"/>
      <c r="C51" s="138"/>
      <c r="D51" s="140"/>
      <c r="E51" s="230">
        <v>0</v>
      </c>
    </row>
    <row r="52" spans="1:5" s="120" customFormat="1" ht="12.75">
      <c r="A52" s="137" t="s">
        <v>855</v>
      </c>
      <c r="B52" s="138" t="s">
        <v>121</v>
      </c>
      <c r="C52" s="138" t="s">
        <v>856</v>
      </c>
      <c r="D52" s="140">
        <v>3700</v>
      </c>
      <c r="E52" s="230">
        <v>1816699.9999999984</v>
      </c>
    </row>
    <row r="53" spans="1:5" s="120" customFormat="1" ht="12.75">
      <c r="A53" s="137"/>
      <c r="B53" s="138"/>
      <c r="C53" s="138"/>
      <c r="D53" s="140"/>
      <c r="E53" s="230">
        <v>0</v>
      </c>
    </row>
    <row r="54" spans="1:5" s="120" customFormat="1" ht="12.75">
      <c r="A54" s="137" t="s">
        <v>857</v>
      </c>
      <c r="B54" s="138" t="s">
        <v>122</v>
      </c>
      <c r="C54" s="138" t="s">
        <v>858</v>
      </c>
      <c r="D54" s="140">
        <v>200</v>
      </c>
      <c r="E54" s="230">
        <v>115199.9999999999</v>
      </c>
    </row>
    <row r="55" spans="1:5" s="120" customFormat="1" ht="12.75">
      <c r="A55" s="137"/>
      <c r="B55" s="138"/>
      <c r="C55" s="138"/>
      <c r="D55" s="140"/>
      <c r="E55" s="230">
        <v>0</v>
      </c>
    </row>
    <row r="56" spans="1:5" s="120" customFormat="1" ht="12.75">
      <c r="A56" s="137" t="s">
        <v>859</v>
      </c>
      <c r="B56" s="138" t="s">
        <v>123</v>
      </c>
      <c r="C56" s="138" t="s">
        <v>860</v>
      </c>
      <c r="D56" s="140">
        <v>100</v>
      </c>
      <c r="E56" s="230">
        <v>17199.999999999985</v>
      </c>
    </row>
    <row r="57" spans="1:5" s="120" customFormat="1" ht="12.75">
      <c r="A57" s="137"/>
      <c r="B57" s="138"/>
      <c r="C57" s="138"/>
      <c r="D57" s="140"/>
      <c r="E57" s="230">
        <v>0</v>
      </c>
    </row>
    <row r="58" spans="1:5" s="120" customFormat="1" ht="12.75">
      <c r="A58" s="137" t="s">
        <v>861</v>
      </c>
      <c r="B58" s="138" t="s">
        <v>116</v>
      </c>
      <c r="C58" s="138" t="s">
        <v>862</v>
      </c>
      <c r="D58" s="140">
        <v>100</v>
      </c>
      <c r="E58" s="230">
        <v>58599.99999999994</v>
      </c>
    </row>
    <row r="59" spans="1:5" s="120" customFormat="1" ht="12.75">
      <c r="A59" s="137"/>
      <c r="B59" s="138"/>
      <c r="C59" s="138"/>
      <c r="D59" s="140"/>
      <c r="E59" s="230">
        <v>0</v>
      </c>
    </row>
    <row r="60" spans="1:5" s="120" customFormat="1" ht="12.75">
      <c r="A60" s="137" t="s">
        <v>863</v>
      </c>
      <c r="B60" s="138" t="s">
        <v>84</v>
      </c>
      <c r="C60" s="138" t="s">
        <v>864</v>
      </c>
      <c r="D60" s="140">
        <v>2100</v>
      </c>
      <c r="E60" s="230">
        <v>1272599.999999999</v>
      </c>
    </row>
    <row r="61" spans="1:5" s="120" customFormat="1" ht="12.75">
      <c r="A61" s="137"/>
      <c r="B61" s="138"/>
      <c r="C61" s="138"/>
      <c r="D61" s="140"/>
      <c r="E61" s="230">
        <v>0</v>
      </c>
    </row>
    <row r="62" spans="1:5" s="120" customFormat="1" ht="12.75">
      <c r="A62" s="137" t="s">
        <v>865</v>
      </c>
      <c r="B62" s="138" t="s">
        <v>117</v>
      </c>
      <c r="C62" s="138" t="s">
        <v>866</v>
      </c>
      <c r="D62" s="140">
        <v>2900</v>
      </c>
      <c r="E62" s="230">
        <v>211699.99999999983</v>
      </c>
    </row>
    <row r="63" spans="1:5" s="120" customFormat="1" ht="12.75">
      <c r="A63" s="137"/>
      <c r="B63" s="138"/>
      <c r="C63" s="138"/>
      <c r="D63" s="140"/>
      <c r="E63" s="230">
        <v>0</v>
      </c>
    </row>
    <row r="64" spans="1:5" s="120" customFormat="1" ht="12.75">
      <c r="A64" s="137" t="s">
        <v>867</v>
      </c>
      <c r="B64" s="138" t="s">
        <v>868</v>
      </c>
      <c r="C64" s="138" t="s">
        <v>869</v>
      </c>
      <c r="D64" s="140"/>
      <c r="E64" s="230">
        <v>0</v>
      </c>
    </row>
    <row r="65" spans="1:5" s="120" customFormat="1" ht="12.75">
      <c r="A65" s="137"/>
      <c r="B65" s="138"/>
      <c r="C65" s="138"/>
      <c r="D65" s="140"/>
      <c r="E65" s="230">
        <v>0</v>
      </c>
    </row>
    <row r="66" spans="1:6" s="124" customFormat="1" ht="15">
      <c r="A66" s="137" t="s">
        <v>870</v>
      </c>
      <c r="B66" s="138" t="s">
        <v>118</v>
      </c>
      <c r="C66" s="138" t="s">
        <v>871</v>
      </c>
      <c r="D66" s="140">
        <v>10000</v>
      </c>
      <c r="E66" s="230">
        <v>279999.99999999977</v>
      </c>
      <c r="F66" s="120"/>
    </row>
    <row r="67" spans="1:5" s="120" customFormat="1" ht="12.75">
      <c r="A67" s="137"/>
      <c r="B67" s="138"/>
      <c r="C67" s="138"/>
      <c r="D67" s="140"/>
      <c r="E67" s="230">
        <v>0</v>
      </c>
    </row>
    <row r="68" spans="1:5" s="120" customFormat="1" ht="12.75">
      <c r="A68" s="137" t="s">
        <v>872</v>
      </c>
      <c r="B68" s="138" t="s">
        <v>377</v>
      </c>
      <c r="C68" s="138" t="s">
        <v>378</v>
      </c>
      <c r="D68" s="140">
        <v>18000</v>
      </c>
      <c r="E68" s="230">
        <v>161999.99999999988</v>
      </c>
    </row>
    <row r="69" spans="1:5" s="120" customFormat="1" ht="12.75">
      <c r="A69" s="137"/>
      <c r="B69" s="138"/>
      <c r="C69" s="138"/>
      <c r="D69" s="140"/>
      <c r="E69" s="230">
        <v>0</v>
      </c>
    </row>
    <row r="70" spans="1:5" s="120" customFormat="1" ht="12.75">
      <c r="A70" s="137" t="s">
        <v>873</v>
      </c>
      <c r="B70" s="138" t="s">
        <v>779</v>
      </c>
      <c r="C70" s="138" t="s">
        <v>874</v>
      </c>
      <c r="D70" s="140">
        <v>8000</v>
      </c>
      <c r="E70" s="230">
        <v>731999.9999999994</v>
      </c>
    </row>
    <row r="71" spans="1:5" s="120" customFormat="1" ht="12.75">
      <c r="A71" s="137"/>
      <c r="B71" s="138"/>
      <c r="C71" s="138"/>
      <c r="D71" s="140"/>
      <c r="E71" s="230">
        <v>0</v>
      </c>
    </row>
    <row r="72" spans="1:5" s="120" customFormat="1" ht="12.75">
      <c r="A72" s="137" t="s">
        <v>875</v>
      </c>
      <c r="B72" s="138" t="s">
        <v>119</v>
      </c>
      <c r="C72" s="138" t="s">
        <v>876</v>
      </c>
      <c r="D72" s="140">
        <v>45000</v>
      </c>
      <c r="E72" s="230">
        <v>899999.9999999993</v>
      </c>
    </row>
    <row r="73" spans="1:5" s="120" customFormat="1" ht="12.75">
      <c r="A73" s="137"/>
      <c r="B73" s="138"/>
      <c r="C73" s="138"/>
      <c r="D73" s="140"/>
      <c r="E73" s="230">
        <v>0</v>
      </c>
    </row>
    <row r="74" spans="1:5" s="120" customFormat="1" ht="12.75">
      <c r="A74" s="137" t="s">
        <v>877</v>
      </c>
      <c r="B74" s="138" t="s">
        <v>283</v>
      </c>
      <c r="C74" s="138" t="s">
        <v>878</v>
      </c>
      <c r="D74" s="140">
        <v>4200</v>
      </c>
      <c r="E74" s="230">
        <v>162959.99999999985</v>
      </c>
    </row>
    <row r="75" spans="1:5" s="120" customFormat="1" ht="12.75">
      <c r="A75" s="137"/>
      <c r="B75" s="138"/>
      <c r="C75" s="138"/>
      <c r="D75" s="140"/>
      <c r="E75" s="230">
        <v>0</v>
      </c>
    </row>
    <row r="76" spans="1:5" s="120" customFormat="1" ht="12.75">
      <c r="A76" s="137" t="s">
        <v>879</v>
      </c>
      <c r="B76" s="138" t="s">
        <v>284</v>
      </c>
      <c r="C76" s="138" t="s">
        <v>880</v>
      </c>
      <c r="D76" s="140">
        <v>30</v>
      </c>
      <c r="E76" s="230">
        <v>2963.099999999997</v>
      </c>
    </row>
    <row r="77" spans="1:5" s="120" customFormat="1" ht="12.75">
      <c r="A77" s="137"/>
      <c r="B77" s="138"/>
      <c r="C77" s="138"/>
      <c r="D77" s="140"/>
      <c r="E77" s="230">
        <v>0</v>
      </c>
    </row>
    <row r="78" spans="1:5" s="120" customFormat="1" ht="12.75">
      <c r="A78" s="137" t="s">
        <v>881</v>
      </c>
      <c r="B78" s="138" t="s">
        <v>882</v>
      </c>
      <c r="C78" s="138" t="s">
        <v>2423</v>
      </c>
      <c r="D78" s="140">
        <v>20</v>
      </c>
      <c r="E78" s="230">
        <v>5979.9999999999945</v>
      </c>
    </row>
    <row r="79" spans="1:5" s="120" customFormat="1" ht="12.75">
      <c r="A79" s="137"/>
      <c r="B79" s="138"/>
      <c r="C79" s="138"/>
      <c r="D79" s="140"/>
      <c r="E79" s="230">
        <v>0</v>
      </c>
    </row>
    <row r="80" spans="1:5" s="120" customFormat="1" ht="12.75">
      <c r="A80" s="137" t="s">
        <v>883</v>
      </c>
      <c r="B80" s="138" t="s">
        <v>783</v>
      </c>
      <c r="C80" s="138" t="s">
        <v>884</v>
      </c>
      <c r="D80" s="140"/>
      <c r="E80" s="230">
        <v>0</v>
      </c>
    </row>
    <row r="81" spans="1:6" s="146" customFormat="1" ht="15">
      <c r="A81" s="137"/>
      <c r="B81" s="138"/>
      <c r="C81" s="138"/>
      <c r="D81" s="140"/>
      <c r="E81" s="230">
        <v>0</v>
      </c>
      <c r="F81" s="120"/>
    </row>
    <row r="82" spans="1:6" s="146" customFormat="1" ht="15">
      <c r="A82" s="137" t="s">
        <v>885</v>
      </c>
      <c r="B82" s="138" t="s">
        <v>120</v>
      </c>
      <c r="C82" s="138" t="s">
        <v>886</v>
      </c>
      <c r="D82" s="140">
        <v>9000</v>
      </c>
      <c r="E82" s="230">
        <v>161999.99999999988</v>
      </c>
      <c r="F82" s="120"/>
    </row>
    <row r="83" spans="1:6" s="124" customFormat="1" ht="15">
      <c r="A83" s="137"/>
      <c r="B83" s="138"/>
      <c r="C83" s="138"/>
      <c r="D83" s="140"/>
      <c r="E83" s="230">
        <v>0</v>
      </c>
      <c r="F83" s="120"/>
    </row>
    <row r="84" spans="1:6" s="124" customFormat="1" ht="15">
      <c r="A84" s="137"/>
      <c r="B84" s="138"/>
      <c r="C84" s="138"/>
      <c r="D84" s="140"/>
      <c r="E84" s="230">
        <v>0</v>
      </c>
      <c r="F84" s="120"/>
    </row>
    <row r="85" spans="1:5" s="120" customFormat="1" ht="12.75">
      <c r="A85" s="147" t="s">
        <v>887</v>
      </c>
      <c r="B85" s="138"/>
      <c r="C85" s="138"/>
      <c r="D85" s="140"/>
      <c r="E85" s="230">
        <v>0</v>
      </c>
    </row>
    <row r="86" spans="1:5" s="120" customFormat="1" ht="12.75">
      <c r="A86" s="137"/>
      <c r="B86" s="138"/>
      <c r="C86" s="138"/>
      <c r="D86" s="140"/>
      <c r="E86" s="230">
        <v>0</v>
      </c>
    </row>
    <row r="87" spans="1:5" s="120" customFormat="1" ht="12.75">
      <c r="A87" s="137" t="s">
        <v>888</v>
      </c>
      <c r="B87" s="138">
        <v>2157101</v>
      </c>
      <c r="C87" s="138" t="s">
        <v>889</v>
      </c>
      <c r="D87" s="140">
        <v>6000</v>
      </c>
      <c r="E87" s="230">
        <v>1352999.9999999988</v>
      </c>
    </row>
    <row r="88" spans="1:5" s="120" customFormat="1" ht="12.75">
      <c r="A88" s="137"/>
      <c r="B88" s="138"/>
      <c r="C88" s="138"/>
      <c r="D88" s="140"/>
      <c r="E88" s="230">
        <v>0</v>
      </c>
    </row>
    <row r="89" spans="1:5" s="120" customFormat="1" ht="12.75">
      <c r="A89" s="137" t="s">
        <v>890</v>
      </c>
      <c r="B89" s="138">
        <v>1122460</v>
      </c>
      <c r="C89" s="138" t="s">
        <v>891</v>
      </c>
      <c r="D89" s="140">
        <v>4000</v>
      </c>
      <c r="E89" s="230">
        <v>1317599.999999999</v>
      </c>
    </row>
    <row r="90" spans="1:5" s="120" customFormat="1" ht="12.75">
      <c r="A90" s="137" t="s">
        <v>890</v>
      </c>
      <c r="B90" s="138">
        <v>1122846</v>
      </c>
      <c r="C90" s="138" t="s">
        <v>892</v>
      </c>
      <c r="D90" s="140">
        <v>400</v>
      </c>
      <c r="E90" s="230">
        <v>122959.99999999987</v>
      </c>
    </row>
    <row r="91" spans="1:5" s="120" customFormat="1" ht="12.75">
      <c r="A91" s="137" t="s">
        <v>890</v>
      </c>
      <c r="B91" s="138">
        <v>1122858</v>
      </c>
      <c r="C91" s="138" t="s">
        <v>893</v>
      </c>
      <c r="D91" s="140">
        <v>300</v>
      </c>
      <c r="E91" s="230">
        <v>92219.99999999991</v>
      </c>
    </row>
    <row r="92" spans="1:5" s="120" customFormat="1" ht="12.75">
      <c r="A92" s="143" t="s">
        <v>890</v>
      </c>
      <c r="B92" s="144">
        <v>1122857</v>
      </c>
      <c r="C92" s="144" t="s">
        <v>894</v>
      </c>
      <c r="D92" s="140">
        <v>100</v>
      </c>
      <c r="E92" s="230">
        <v>30739.999999999967</v>
      </c>
    </row>
    <row r="93" spans="1:6" s="124" customFormat="1" ht="15">
      <c r="A93" s="143" t="s">
        <v>890</v>
      </c>
      <c r="B93" s="144">
        <v>1122935</v>
      </c>
      <c r="C93" s="144" t="s">
        <v>895</v>
      </c>
      <c r="D93" s="140">
        <v>500</v>
      </c>
      <c r="E93" s="230">
        <v>164699.99999999988</v>
      </c>
      <c r="F93" s="120"/>
    </row>
    <row r="94" spans="1:6" s="124" customFormat="1" ht="15">
      <c r="A94" s="137"/>
      <c r="B94" s="138"/>
      <c r="C94" s="138"/>
      <c r="D94" s="140"/>
      <c r="E94" s="230">
        <v>0</v>
      </c>
      <c r="F94" s="120"/>
    </row>
    <row r="95" spans="1:5" s="120" customFormat="1" ht="12.75">
      <c r="A95" s="137" t="s">
        <v>896</v>
      </c>
      <c r="B95" s="138">
        <v>1122752</v>
      </c>
      <c r="C95" s="138" t="s">
        <v>897</v>
      </c>
      <c r="D95" s="140"/>
      <c r="E95" s="230">
        <v>0</v>
      </c>
    </row>
    <row r="96" spans="1:5" s="120" customFormat="1" ht="12.75">
      <c r="A96" s="137" t="s">
        <v>896</v>
      </c>
      <c r="B96" s="138">
        <v>1122750</v>
      </c>
      <c r="C96" s="138" t="s">
        <v>898</v>
      </c>
      <c r="D96" s="140"/>
      <c r="E96" s="230">
        <v>0</v>
      </c>
    </row>
    <row r="97" spans="1:5" s="120" customFormat="1" ht="12.75">
      <c r="A97" s="137" t="s">
        <v>896</v>
      </c>
      <c r="B97" s="138">
        <v>1122860</v>
      </c>
      <c r="C97" s="138" t="s">
        <v>899</v>
      </c>
      <c r="D97" s="140"/>
      <c r="E97" s="230">
        <v>0</v>
      </c>
    </row>
    <row r="98" spans="1:5" s="120" customFormat="1" ht="12.75">
      <c r="A98" s="137" t="s">
        <v>896</v>
      </c>
      <c r="B98" s="138">
        <v>1122862</v>
      </c>
      <c r="C98" s="138" t="s">
        <v>900</v>
      </c>
      <c r="D98" s="140"/>
      <c r="E98" s="230">
        <v>0</v>
      </c>
    </row>
    <row r="99" spans="1:5" s="120" customFormat="1" ht="12.75">
      <c r="A99" s="137" t="s">
        <v>896</v>
      </c>
      <c r="B99" s="138">
        <v>1122866</v>
      </c>
      <c r="C99" s="138" t="s">
        <v>901</v>
      </c>
      <c r="D99" s="140">
        <v>6000</v>
      </c>
      <c r="E99" s="230">
        <v>624599.9999999995</v>
      </c>
    </row>
    <row r="100" spans="1:5" s="120" customFormat="1" ht="12.75">
      <c r="A100" s="137" t="s">
        <v>896</v>
      </c>
      <c r="B100" s="138">
        <v>1122867</v>
      </c>
      <c r="C100" s="138" t="s">
        <v>902</v>
      </c>
      <c r="D100" s="140">
        <v>500</v>
      </c>
      <c r="E100" s="230">
        <v>62749.99999999994</v>
      </c>
    </row>
    <row r="101" spans="1:5" s="120" customFormat="1" ht="12.75">
      <c r="A101" s="143" t="s">
        <v>896</v>
      </c>
      <c r="B101" s="144">
        <v>1122774</v>
      </c>
      <c r="C101" s="144" t="s">
        <v>903</v>
      </c>
      <c r="D101" s="140">
        <v>300</v>
      </c>
      <c r="E101" s="230">
        <v>37649.99999999997</v>
      </c>
    </row>
    <row r="102" spans="1:5" s="120" customFormat="1" ht="12.75">
      <c r="A102" s="143" t="s">
        <v>896</v>
      </c>
      <c r="B102" s="144">
        <v>1122775</v>
      </c>
      <c r="C102" s="144" t="s">
        <v>904</v>
      </c>
      <c r="D102" s="140"/>
      <c r="E102" s="230">
        <v>0</v>
      </c>
    </row>
    <row r="103" spans="1:6" s="124" customFormat="1" ht="15">
      <c r="A103" s="143" t="s">
        <v>896</v>
      </c>
      <c r="B103" s="144">
        <v>1122772</v>
      </c>
      <c r="C103" s="144" t="s">
        <v>905</v>
      </c>
      <c r="D103" s="140">
        <v>200</v>
      </c>
      <c r="E103" s="230">
        <v>20819.99999999998</v>
      </c>
      <c r="F103" s="120"/>
    </row>
    <row r="104" spans="1:6" s="124" customFormat="1" ht="15">
      <c r="A104" s="143" t="s">
        <v>896</v>
      </c>
      <c r="B104" s="144">
        <v>1122773</v>
      </c>
      <c r="C104" s="144" t="s">
        <v>906</v>
      </c>
      <c r="D104" s="140"/>
      <c r="E104" s="230">
        <v>0</v>
      </c>
      <c r="F104" s="120"/>
    </row>
    <row r="105" spans="1:6" s="124" customFormat="1" ht="15">
      <c r="A105" s="143" t="s">
        <v>896</v>
      </c>
      <c r="B105" s="144">
        <v>1122915</v>
      </c>
      <c r="C105" s="144" t="s">
        <v>907</v>
      </c>
      <c r="D105" s="140">
        <v>5000</v>
      </c>
      <c r="E105" s="230">
        <v>520499.99999999953</v>
      </c>
      <c r="F105" s="120"/>
    </row>
    <row r="106" spans="1:6" s="124" customFormat="1" ht="15">
      <c r="A106" s="143" t="s">
        <v>896</v>
      </c>
      <c r="B106" s="144">
        <v>1122920</v>
      </c>
      <c r="C106" s="144" t="s">
        <v>908</v>
      </c>
      <c r="D106" s="140">
        <v>3200</v>
      </c>
      <c r="E106" s="230">
        <v>401599.99999999965</v>
      </c>
      <c r="F106" s="120"/>
    </row>
    <row r="107" spans="1:5" s="120" customFormat="1" ht="12.75">
      <c r="A107" s="143" t="s">
        <v>896</v>
      </c>
      <c r="B107" s="144">
        <v>1122916</v>
      </c>
      <c r="C107" s="144" t="s">
        <v>909</v>
      </c>
      <c r="D107" s="140">
        <v>500</v>
      </c>
      <c r="E107" s="230">
        <v>104099.99999999991</v>
      </c>
    </row>
    <row r="108" spans="1:5" s="120" customFormat="1" ht="12.75">
      <c r="A108" s="143" t="s">
        <v>896</v>
      </c>
      <c r="B108" s="144">
        <v>1122921</v>
      </c>
      <c r="C108" s="144" t="s">
        <v>910</v>
      </c>
      <c r="D108" s="140">
        <v>300</v>
      </c>
      <c r="E108" s="230">
        <v>75299.99999999994</v>
      </c>
    </row>
    <row r="109" spans="1:5" s="120" customFormat="1" ht="12.75">
      <c r="A109" s="143" t="s">
        <v>896</v>
      </c>
      <c r="B109" s="144">
        <v>1122749</v>
      </c>
      <c r="C109" s="144" t="s">
        <v>911</v>
      </c>
      <c r="D109" s="140"/>
      <c r="E109" s="230">
        <v>0</v>
      </c>
    </row>
    <row r="110" spans="1:5" s="120" customFormat="1" ht="12.75">
      <c r="A110" s="143" t="s">
        <v>896</v>
      </c>
      <c r="B110" s="144">
        <v>1122748</v>
      </c>
      <c r="C110" s="144" t="s">
        <v>912</v>
      </c>
      <c r="D110" s="140"/>
      <c r="E110" s="230">
        <v>0</v>
      </c>
    </row>
    <row r="111" spans="1:5" s="120" customFormat="1" ht="12.75">
      <c r="A111" s="137"/>
      <c r="B111" s="138"/>
      <c r="C111" s="138"/>
      <c r="D111" s="140"/>
      <c r="E111" s="230">
        <v>0</v>
      </c>
    </row>
    <row r="112" spans="1:5" s="120" customFormat="1" ht="12.75">
      <c r="A112" s="137" t="s">
        <v>913</v>
      </c>
      <c r="B112" s="138">
        <v>1122160</v>
      </c>
      <c r="C112" s="138" t="s">
        <v>914</v>
      </c>
      <c r="D112" s="140">
        <v>1800</v>
      </c>
      <c r="E112" s="230">
        <v>683999.9999999994</v>
      </c>
    </row>
    <row r="113" spans="1:5" s="120" customFormat="1" ht="12.75">
      <c r="A113" s="137" t="s">
        <v>913</v>
      </c>
      <c r="B113" s="138">
        <v>1122161</v>
      </c>
      <c r="C113" s="138" t="s">
        <v>915</v>
      </c>
      <c r="D113" s="140">
        <v>2200</v>
      </c>
      <c r="E113" s="230">
        <v>965799.9999999991</v>
      </c>
    </row>
    <row r="114" spans="1:5" s="120" customFormat="1" ht="12.75">
      <c r="A114" s="137"/>
      <c r="B114" s="138"/>
      <c r="C114" s="138"/>
      <c r="D114" s="140"/>
      <c r="E114" s="230">
        <v>0</v>
      </c>
    </row>
    <row r="115" spans="1:5" s="120" customFormat="1" ht="12.75">
      <c r="A115" s="137" t="s">
        <v>916</v>
      </c>
      <c r="B115" s="138">
        <v>1122859</v>
      </c>
      <c r="C115" s="138" t="s">
        <v>917</v>
      </c>
      <c r="D115" s="140">
        <v>1000</v>
      </c>
      <c r="E115" s="230">
        <v>121099.99999999988</v>
      </c>
    </row>
    <row r="116" spans="1:5" s="120" customFormat="1" ht="12.75">
      <c r="A116" s="137" t="s">
        <v>916</v>
      </c>
      <c r="B116" s="138">
        <v>1122882</v>
      </c>
      <c r="C116" s="138" t="s">
        <v>918</v>
      </c>
      <c r="D116" s="140">
        <v>500</v>
      </c>
      <c r="E116" s="230">
        <v>121149.99999999988</v>
      </c>
    </row>
    <row r="117" spans="1:5" s="120" customFormat="1" ht="12.75">
      <c r="A117" s="137" t="s">
        <v>916</v>
      </c>
      <c r="B117" s="138">
        <v>1122883</v>
      </c>
      <c r="C117" s="138" t="s">
        <v>919</v>
      </c>
      <c r="D117" s="140">
        <v>1000</v>
      </c>
      <c r="E117" s="230">
        <v>163199.99999999988</v>
      </c>
    </row>
    <row r="118" spans="1:5" s="120" customFormat="1" ht="12.75">
      <c r="A118" s="137" t="s">
        <v>916</v>
      </c>
      <c r="B118" s="138">
        <v>1122864</v>
      </c>
      <c r="C118" s="138" t="s">
        <v>920</v>
      </c>
      <c r="D118" s="140">
        <v>500</v>
      </c>
      <c r="E118" s="230">
        <v>163099.99999999988</v>
      </c>
    </row>
    <row r="119" spans="1:5" s="120" customFormat="1" ht="12.75">
      <c r="A119" s="137" t="s">
        <v>916</v>
      </c>
      <c r="B119" s="138">
        <v>1122831</v>
      </c>
      <c r="C119" s="138" t="s">
        <v>921</v>
      </c>
      <c r="D119" s="140"/>
      <c r="E119" s="230">
        <v>0</v>
      </c>
    </row>
    <row r="120" spans="1:6" s="124" customFormat="1" ht="15">
      <c r="A120" s="137" t="s">
        <v>916</v>
      </c>
      <c r="B120" s="138">
        <v>1122833</v>
      </c>
      <c r="C120" s="138" t="s">
        <v>922</v>
      </c>
      <c r="D120" s="140"/>
      <c r="E120" s="230">
        <v>0</v>
      </c>
      <c r="F120" s="120"/>
    </row>
    <row r="121" spans="1:6" s="124" customFormat="1" ht="15">
      <c r="A121" s="137" t="s">
        <v>916</v>
      </c>
      <c r="B121" s="138">
        <v>1122854</v>
      </c>
      <c r="C121" s="138" t="s">
        <v>923</v>
      </c>
      <c r="D121" s="140"/>
      <c r="E121" s="230">
        <v>0</v>
      </c>
      <c r="F121" s="120"/>
    </row>
    <row r="122" spans="1:5" s="120" customFormat="1" ht="12.75">
      <c r="A122" s="137" t="s">
        <v>916</v>
      </c>
      <c r="B122" s="138">
        <v>1122853</v>
      </c>
      <c r="C122" s="138" t="s">
        <v>924</v>
      </c>
      <c r="D122" s="140"/>
      <c r="E122" s="230">
        <v>0</v>
      </c>
    </row>
    <row r="123" spans="1:5" s="120" customFormat="1" ht="12.75">
      <c r="A123" s="137" t="s">
        <v>916</v>
      </c>
      <c r="B123" s="138">
        <v>1122876</v>
      </c>
      <c r="C123" s="138" t="s">
        <v>925</v>
      </c>
      <c r="D123" s="140"/>
      <c r="E123" s="230">
        <v>0</v>
      </c>
    </row>
    <row r="124" spans="1:5" s="120" customFormat="1" ht="12.75">
      <c r="A124" s="137" t="s">
        <v>916</v>
      </c>
      <c r="B124" s="138">
        <v>1122875</v>
      </c>
      <c r="C124" s="138" t="s">
        <v>926</v>
      </c>
      <c r="D124" s="140"/>
      <c r="E124" s="230">
        <v>0</v>
      </c>
    </row>
    <row r="125" spans="1:5" s="120" customFormat="1" ht="12.75">
      <c r="A125" s="137"/>
      <c r="B125" s="138"/>
      <c r="C125" s="138"/>
      <c r="D125" s="140"/>
      <c r="E125" s="230">
        <v>0</v>
      </c>
    </row>
    <row r="126" spans="1:5" s="120" customFormat="1" ht="12.75">
      <c r="A126" s="137" t="s">
        <v>927</v>
      </c>
      <c r="B126" s="138">
        <v>3124300</v>
      </c>
      <c r="C126" s="138" t="s">
        <v>928</v>
      </c>
      <c r="D126" s="140">
        <v>30</v>
      </c>
      <c r="E126" s="230">
        <v>2393.9999999999977</v>
      </c>
    </row>
    <row r="127" spans="1:5" s="120" customFormat="1" ht="12.75">
      <c r="A127" s="137" t="s">
        <v>927</v>
      </c>
      <c r="B127" s="138">
        <v>1124301</v>
      </c>
      <c r="C127" s="138" t="s">
        <v>929</v>
      </c>
      <c r="D127" s="140">
        <v>7800</v>
      </c>
      <c r="E127" s="230">
        <v>1045199.999999999</v>
      </c>
    </row>
    <row r="128" spans="1:5" s="120" customFormat="1" ht="12.75">
      <c r="A128" s="137" t="s">
        <v>927</v>
      </c>
      <c r="B128" s="138">
        <v>1124303</v>
      </c>
      <c r="C128" s="138" t="s">
        <v>930</v>
      </c>
      <c r="D128" s="140">
        <v>700</v>
      </c>
      <c r="E128" s="230">
        <v>125089.99999999987</v>
      </c>
    </row>
    <row r="129" spans="1:5" s="120" customFormat="1" ht="12.75">
      <c r="A129" s="137"/>
      <c r="B129" s="138"/>
      <c r="C129" s="138"/>
      <c r="D129" s="140"/>
      <c r="E129" s="230">
        <v>0</v>
      </c>
    </row>
    <row r="130" spans="1:5" s="120" customFormat="1" ht="12.75">
      <c r="A130" s="137" t="s">
        <v>931</v>
      </c>
      <c r="B130" s="138">
        <v>1124532</v>
      </c>
      <c r="C130" s="138" t="s">
        <v>932</v>
      </c>
      <c r="D130" s="140">
        <v>350</v>
      </c>
      <c r="E130" s="230">
        <v>527239.9999999995</v>
      </c>
    </row>
    <row r="131" spans="1:5" s="120" customFormat="1" ht="12.75">
      <c r="A131" s="137" t="s">
        <v>931</v>
      </c>
      <c r="B131" s="138">
        <v>1124534</v>
      </c>
      <c r="C131" s="138" t="s">
        <v>933</v>
      </c>
      <c r="D131" s="140">
        <v>300</v>
      </c>
      <c r="E131" s="230">
        <v>903899.9999999993</v>
      </c>
    </row>
    <row r="132" spans="1:5" s="120" customFormat="1" ht="12.75">
      <c r="A132" s="137"/>
      <c r="B132" s="138"/>
      <c r="C132" s="138"/>
      <c r="D132" s="140"/>
      <c r="E132" s="230">
        <v>0</v>
      </c>
    </row>
    <row r="133" spans="1:5" s="120" customFormat="1" ht="12.75">
      <c r="A133" s="137" t="s">
        <v>934</v>
      </c>
      <c r="B133" s="138">
        <v>1124100</v>
      </c>
      <c r="C133" s="138" t="s">
        <v>935</v>
      </c>
      <c r="D133" s="140">
        <v>370</v>
      </c>
      <c r="E133" s="230">
        <v>780366.9999999993</v>
      </c>
    </row>
    <row r="134" spans="1:5" s="120" customFormat="1" ht="12.75">
      <c r="A134" s="137" t="s">
        <v>934</v>
      </c>
      <c r="B134" s="138">
        <v>1124104</v>
      </c>
      <c r="C134" s="138" t="s">
        <v>936</v>
      </c>
      <c r="D134" s="140">
        <v>400</v>
      </c>
      <c r="E134" s="230">
        <v>1177439.9999999988</v>
      </c>
    </row>
    <row r="135" spans="1:5" s="120" customFormat="1" ht="12.75">
      <c r="A135" s="137"/>
      <c r="B135" s="138"/>
      <c r="C135" s="138"/>
      <c r="D135" s="140"/>
      <c r="E135" s="230">
        <v>0</v>
      </c>
    </row>
    <row r="136" spans="1:5" s="120" customFormat="1" ht="12.75">
      <c r="A136" s="137" t="s">
        <v>937</v>
      </c>
      <c r="B136" s="138">
        <v>1127177</v>
      </c>
      <c r="C136" s="138" t="s">
        <v>173</v>
      </c>
      <c r="D136" s="140">
        <v>400</v>
      </c>
      <c r="E136" s="230">
        <v>878279.9999999992</v>
      </c>
    </row>
    <row r="137" spans="1:5" s="120" customFormat="1" ht="12.75">
      <c r="A137" s="137" t="s">
        <v>937</v>
      </c>
      <c r="B137" s="138">
        <v>1127176</v>
      </c>
      <c r="C137" s="138" t="s">
        <v>938</v>
      </c>
      <c r="D137" s="140">
        <v>200</v>
      </c>
      <c r="E137" s="230">
        <v>219559.9999999998</v>
      </c>
    </row>
    <row r="138" spans="1:5" s="120" customFormat="1" ht="12.75">
      <c r="A138" s="137" t="s">
        <v>937</v>
      </c>
      <c r="B138" s="138">
        <v>1127501</v>
      </c>
      <c r="C138" s="138" t="s">
        <v>174</v>
      </c>
      <c r="D138" s="140"/>
      <c r="E138" s="230">
        <v>0</v>
      </c>
    </row>
    <row r="139" spans="1:5" s="120" customFormat="1" ht="12.75">
      <c r="A139" s="137" t="s">
        <v>937</v>
      </c>
      <c r="B139" s="138">
        <v>1127500</v>
      </c>
      <c r="C139" s="138" t="s">
        <v>939</v>
      </c>
      <c r="D139" s="140"/>
      <c r="E139" s="230">
        <v>0</v>
      </c>
    </row>
    <row r="140" spans="1:5" s="120" customFormat="1" ht="12.75">
      <c r="A140" s="137"/>
      <c r="B140" s="138"/>
      <c r="C140" s="138"/>
      <c r="D140" s="140"/>
      <c r="E140" s="230">
        <v>0</v>
      </c>
    </row>
    <row r="141" spans="1:5" s="120" customFormat="1" ht="12.75">
      <c r="A141" s="137" t="s">
        <v>940</v>
      </c>
      <c r="B141" s="138">
        <v>3127425</v>
      </c>
      <c r="C141" s="138" t="s">
        <v>941</v>
      </c>
      <c r="D141" s="140">
        <v>100</v>
      </c>
      <c r="E141" s="230">
        <v>48279.999999999956</v>
      </c>
    </row>
    <row r="142" spans="1:5" s="120" customFormat="1" ht="12.75">
      <c r="A142" s="137" t="s">
        <v>940</v>
      </c>
      <c r="B142" s="138">
        <v>3127426</v>
      </c>
      <c r="C142" s="138" t="s">
        <v>942</v>
      </c>
      <c r="D142" s="140">
        <v>100</v>
      </c>
      <c r="E142" s="230">
        <v>40229.99999999996</v>
      </c>
    </row>
    <row r="143" spans="1:5" s="120" customFormat="1" ht="12.75">
      <c r="A143" s="137" t="s">
        <v>940</v>
      </c>
      <c r="B143" s="138">
        <v>3127050</v>
      </c>
      <c r="C143" s="138" t="s">
        <v>943</v>
      </c>
      <c r="D143" s="140">
        <v>500</v>
      </c>
      <c r="E143" s="230">
        <v>201149.99999999983</v>
      </c>
    </row>
    <row r="144" spans="1:5" s="120" customFormat="1" ht="12.75">
      <c r="A144" s="137"/>
      <c r="B144" s="138"/>
      <c r="C144" s="138"/>
      <c r="D144" s="140"/>
      <c r="E144" s="230">
        <v>0</v>
      </c>
    </row>
    <row r="145" spans="1:5" s="120" customFormat="1" ht="12.75">
      <c r="A145" s="137" t="s">
        <v>944</v>
      </c>
      <c r="B145" s="138">
        <v>3126303</v>
      </c>
      <c r="C145" s="138" t="s">
        <v>945</v>
      </c>
      <c r="D145" s="140">
        <v>450</v>
      </c>
      <c r="E145" s="230">
        <v>114344.9999999999</v>
      </c>
    </row>
    <row r="146" spans="1:5" s="120" customFormat="1" ht="12.75">
      <c r="A146" s="137"/>
      <c r="B146" s="138"/>
      <c r="C146" s="138"/>
      <c r="D146" s="140"/>
      <c r="E146" s="230">
        <v>0</v>
      </c>
    </row>
    <row r="147" spans="1:5" s="120" customFormat="1" ht="12.75">
      <c r="A147" s="137" t="s">
        <v>946</v>
      </c>
      <c r="B147" s="138">
        <v>1126412</v>
      </c>
      <c r="C147" s="138" t="s">
        <v>947</v>
      </c>
      <c r="D147" s="140">
        <v>350</v>
      </c>
      <c r="E147" s="230">
        <v>19494.99999999998</v>
      </c>
    </row>
    <row r="148" spans="1:5" s="120" customFormat="1" ht="12.75">
      <c r="A148" s="137" t="s">
        <v>946</v>
      </c>
      <c r="B148" s="138">
        <v>1126401</v>
      </c>
      <c r="C148" s="138" t="s">
        <v>948</v>
      </c>
      <c r="D148" s="140">
        <v>7000</v>
      </c>
      <c r="E148" s="230">
        <v>779799.9999999993</v>
      </c>
    </row>
    <row r="149" spans="1:5" s="120" customFormat="1" ht="12.75">
      <c r="A149" s="137"/>
      <c r="B149" s="138"/>
      <c r="C149" s="138"/>
      <c r="D149" s="140"/>
      <c r="E149" s="230">
        <v>0</v>
      </c>
    </row>
    <row r="150" spans="1:5" s="120" customFormat="1" ht="12.75">
      <c r="A150" s="137" t="s">
        <v>949</v>
      </c>
      <c r="B150" s="138">
        <v>1129930</v>
      </c>
      <c r="C150" s="138" t="s">
        <v>950</v>
      </c>
      <c r="D150" s="140">
        <v>40</v>
      </c>
      <c r="E150" s="230">
        <v>346527.9999999997</v>
      </c>
    </row>
    <row r="151" spans="1:5" s="120" customFormat="1" ht="12.75">
      <c r="A151" s="137"/>
      <c r="B151" s="138"/>
      <c r="C151" s="138"/>
      <c r="D151" s="140"/>
      <c r="E151" s="230">
        <v>0</v>
      </c>
    </row>
    <row r="152" spans="1:5" s="120" customFormat="1" ht="12.75">
      <c r="A152" s="137" t="s">
        <v>951</v>
      </c>
      <c r="B152" s="138">
        <v>1129490</v>
      </c>
      <c r="C152" s="138" t="s">
        <v>952</v>
      </c>
      <c r="D152" s="140">
        <v>860</v>
      </c>
      <c r="E152" s="230">
        <v>865589.9999999992</v>
      </c>
    </row>
    <row r="153" spans="1:5" s="120" customFormat="1" ht="12.75">
      <c r="A153" s="137"/>
      <c r="B153" s="138"/>
      <c r="C153" s="138"/>
      <c r="D153" s="140"/>
      <c r="E153" s="230">
        <v>0</v>
      </c>
    </row>
    <row r="154" spans="1:5" s="120" customFormat="1" ht="12.75">
      <c r="A154" s="137" t="s">
        <v>953</v>
      </c>
      <c r="B154" s="138">
        <v>1129300</v>
      </c>
      <c r="C154" s="138" t="s">
        <v>954</v>
      </c>
      <c r="D154" s="140">
        <v>600</v>
      </c>
      <c r="E154" s="230">
        <v>518159.99999999953</v>
      </c>
    </row>
    <row r="155" spans="1:5" s="120" customFormat="1" ht="12.75">
      <c r="A155" s="137" t="s">
        <v>953</v>
      </c>
      <c r="B155" s="138">
        <v>5129303</v>
      </c>
      <c r="C155" s="138" t="s">
        <v>955</v>
      </c>
      <c r="D155" s="140">
        <v>220</v>
      </c>
      <c r="E155" s="230">
        <v>198417.99999999983</v>
      </c>
    </row>
    <row r="156" spans="1:5" s="120" customFormat="1" ht="12.75">
      <c r="A156" s="137" t="s">
        <v>953</v>
      </c>
      <c r="B156" s="138">
        <v>1129110</v>
      </c>
      <c r="C156" s="138" t="s">
        <v>956</v>
      </c>
      <c r="D156" s="140">
        <v>450</v>
      </c>
      <c r="E156" s="230">
        <v>873224.9999999993</v>
      </c>
    </row>
    <row r="157" spans="1:5" s="120" customFormat="1" ht="12.75">
      <c r="A157" s="137" t="s">
        <v>953</v>
      </c>
      <c r="B157" s="138">
        <v>1129130</v>
      </c>
      <c r="C157" s="138" t="s">
        <v>957</v>
      </c>
      <c r="D157" s="140">
        <v>650</v>
      </c>
      <c r="E157" s="230">
        <v>1772939.9999999986</v>
      </c>
    </row>
    <row r="158" spans="1:5" s="120" customFormat="1" ht="12.75">
      <c r="A158" s="137" t="s">
        <v>953</v>
      </c>
      <c r="B158" s="138">
        <v>5129131</v>
      </c>
      <c r="C158" s="138" t="s">
        <v>958</v>
      </c>
      <c r="D158" s="140">
        <v>100</v>
      </c>
      <c r="E158" s="230">
        <v>344729.9999999997</v>
      </c>
    </row>
    <row r="159" spans="1:5" s="120" customFormat="1" ht="12.75">
      <c r="A159" s="137" t="s">
        <v>953</v>
      </c>
      <c r="B159" s="138">
        <v>5129472</v>
      </c>
      <c r="C159" s="138" t="s">
        <v>175</v>
      </c>
      <c r="D159" s="140">
        <v>600</v>
      </c>
      <c r="E159" s="230">
        <v>393539.99999999965</v>
      </c>
    </row>
    <row r="160" spans="1:5" s="120" customFormat="1" ht="12.75">
      <c r="A160" s="137" t="s">
        <v>953</v>
      </c>
      <c r="B160" s="138">
        <v>5129476</v>
      </c>
      <c r="C160" s="138" t="s">
        <v>959</v>
      </c>
      <c r="D160" s="140">
        <v>60</v>
      </c>
      <c r="E160" s="230">
        <v>73871.99999999994</v>
      </c>
    </row>
    <row r="161" spans="1:5" s="120" customFormat="1" ht="12.75">
      <c r="A161" s="137" t="s">
        <v>953</v>
      </c>
      <c r="B161" s="138">
        <v>1129471</v>
      </c>
      <c r="C161" s="138" t="s">
        <v>960</v>
      </c>
      <c r="D161" s="140"/>
      <c r="E161" s="230">
        <v>0</v>
      </c>
    </row>
    <row r="162" spans="1:5" s="120" customFormat="1" ht="12.75">
      <c r="A162" s="137" t="s">
        <v>953</v>
      </c>
      <c r="B162" s="138">
        <v>1129475</v>
      </c>
      <c r="C162" s="138" t="s">
        <v>961</v>
      </c>
      <c r="D162" s="140">
        <v>750</v>
      </c>
      <c r="E162" s="230">
        <v>2183474.999999998</v>
      </c>
    </row>
    <row r="163" spans="1:5" s="120" customFormat="1" ht="12.75">
      <c r="A163" s="137" t="s">
        <v>953</v>
      </c>
      <c r="B163" s="138">
        <v>1129470</v>
      </c>
      <c r="C163" s="138" t="s">
        <v>962</v>
      </c>
      <c r="D163" s="140"/>
      <c r="E163" s="230">
        <v>0</v>
      </c>
    </row>
    <row r="164" spans="1:5" s="120" customFormat="1" ht="12.75">
      <c r="A164" s="137" t="s">
        <v>953</v>
      </c>
      <c r="B164" s="138">
        <v>1129474</v>
      </c>
      <c r="C164" s="138" t="s">
        <v>963</v>
      </c>
      <c r="D164" s="140">
        <v>250</v>
      </c>
      <c r="E164" s="230">
        <v>363924.9999999997</v>
      </c>
    </row>
    <row r="165" spans="1:5" s="120" customFormat="1" ht="12.75">
      <c r="A165" s="137"/>
      <c r="B165" s="138"/>
      <c r="C165" s="138"/>
      <c r="D165" s="140"/>
      <c r="E165" s="230">
        <v>0</v>
      </c>
    </row>
    <row r="166" spans="1:5" s="120" customFormat="1" ht="12.75">
      <c r="A166" s="137" t="s">
        <v>964</v>
      </c>
      <c r="B166" s="138">
        <v>1121155</v>
      </c>
      <c r="C166" s="138" t="s">
        <v>965</v>
      </c>
      <c r="D166" s="140">
        <v>550</v>
      </c>
      <c r="E166" s="230">
        <v>1535269.9999999986</v>
      </c>
    </row>
    <row r="167" spans="1:5" s="120" customFormat="1" ht="12.75">
      <c r="A167" s="137" t="s">
        <v>964</v>
      </c>
      <c r="B167" s="138">
        <v>1121153</v>
      </c>
      <c r="C167" s="138" t="s">
        <v>966</v>
      </c>
      <c r="D167" s="140">
        <v>600</v>
      </c>
      <c r="E167" s="230">
        <v>334979.9999999997</v>
      </c>
    </row>
    <row r="168" spans="1:5" s="120" customFormat="1" ht="12.75">
      <c r="A168" s="137" t="s">
        <v>964</v>
      </c>
      <c r="B168" s="138">
        <v>1121154</v>
      </c>
      <c r="C168" s="138" t="s">
        <v>967</v>
      </c>
      <c r="D168" s="140">
        <v>300</v>
      </c>
      <c r="E168" s="230">
        <v>418709.99999999965</v>
      </c>
    </row>
    <row r="169" spans="1:5" s="120" customFormat="1" ht="12.75">
      <c r="A169" s="137" t="s">
        <v>964</v>
      </c>
      <c r="B169" s="138">
        <v>1121152</v>
      </c>
      <c r="C169" s="138" t="s">
        <v>968</v>
      </c>
      <c r="D169" s="140">
        <v>30</v>
      </c>
      <c r="E169" s="230">
        <v>33380.99999999997</v>
      </c>
    </row>
    <row r="170" spans="1:5" s="120" customFormat="1" ht="12.75">
      <c r="A170" s="137" t="s">
        <v>964</v>
      </c>
      <c r="B170" s="138">
        <v>1121157</v>
      </c>
      <c r="C170" s="138" t="s">
        <v>969</v>
      </c>
      <c r="D170" s="140">
        <v>30</v>
      </c>
      <c r="E170" s="230">
        <v>77669.99999999993</v>
      </c>
    </row>
    <row r="171" spans="1:5" s="120" customFormat="1" ht="12.75">
      <c r="A171" s="137" t="s">
        <v>970</v>
      </c>
      <c r="B171" s="138">
        <v>1121159</v>
      </c>
      <c r="C171" s="138" t="s">
        <v>971</v>
      </c>
      <c r="D171" s="140">
        <v>200</v>
      </c>
      <c r="E171" s="230">
        <v>558279.9999999995</v>
      </c>
    </row>
    <row r="172" spans="1:5" s="120" customFormat="1" ht="12.75">
      <c r="A172" s="137"/>
      <c r="B172" s="138"/>
      <c r="C172" s="138"/>
      <c r="D172" s="140"/>
      <c r="E172" s="230">
        <v>0</v>
      </c>
    </row>
    <row r="173" spans="1:5" s="120" customFormat="1" ht="12.75">
      <c r="A173" s="137" t="s">
        <v>972</v>
      </c>
      <c r="B173" s="138" t="s">
        <v>973</v>
      </c>
      <c r="C173" s="138" t="s">
        <v>974</v>
      </c>
      <c r="D173" s="140">
        <v>2900</v>
      </c>
      <c r="E173" s="230">
        <v>6333019.999999995</v>
      </c>
    </row>
    <row r="174" spans="1:5" s="120" customFormat="1" ht="12.75">
      <c r="A174" s="137" t="s">
        <v>972</v>
      </c>
      <c r="B174" s="138" t="s">
        <v>975</v>
      </c>
      <c r="C174" s="138" t="s">
        <v>976</v>
      </c>
      <c r="D174" s="140">
        <v>350</v>
      </c>
      <c r="E174" s="230">
        <v>764329.9999999994</v>
      </c>
    </row>
    <row r="175" spans="1:5" s="120" customFormat="1" ht="12.75">
      <c r="A175" s="137" t="s">
        <v>972</v>
      </c>
      <c r="B175" s="138" t="s">
        <v>977</v>
      </c>
      <c r="C175" s="138" t="s">
        <v>978</v>
      </c>
      <c r="D175" s="140">
        <v>100</v>
      </c>
      <c r="E175" s="230">
        <v>218379.99999999985</v>
      </c>
    </row>
    <row r="176" spans="1:5" s="120" customFormat="1" ht="12.75">
      <c r="A176" s="137"/>
      <c r="B176" s="138"/>
      <c r="C176" s="138"/>
      <c r="D176" s="140"/>
      <c r="E176" s="230">
        <v>0</v>
      </c>
    </row>
    <row r="177" spans="1:5" s="120" customFormat="1" ht="12.75">
      <c r="A177" s="137" t="s">
        <v>979</v>
      </c>
      <c r="B177" s="138" t="s">
        <v>980</v>
      </c>
      <c r="C177" s="138" t="s">
        <v>981</v>
      </c>
      <c r="D177" s="140">
        <v>5</v>
      </c>
      <c r="E177" s="230">
        <v>16627.999999999985</v>
      </c>
    </row>
    <row r="178" spans="1:5" s="120" customFormat="1" ht="12.75">
      <c r="A178" s="137"/>
      <c r="B178" s="138"/>
      <c r="C178" s="138"/>
      <c r="D178" s="140"/>
      <c r="E178" s="230">
        <v>0</v>
      </c>
    </row>
    <row r="179" spans="1:5" s="120" customFormat="1" ht="12.75">
      <c r="A179" s="137" t="s">
        <v>982</v>
      </c>
      <c r="B179" s="138" t="s">
        <v>983</v>
      </c>
      <c r="C179" s="138" t="s">
        <v>984</v>
      </c>
      <c r="D179" s="140">
        <v>600</v>
      </c>
      <c r="E179" s="230">
        <v>1460819.9999999986</v>
      </c>
    </row>
    <row r="180" spans="1:5" s="120" customFormat="1" ht="12.75">
      <c r="A180" s="137" t="s">
        <v>982</v>
      </c>
      <c r="B180" s="138" t="s">
        <v>985</v>
      </c>
      <c r="C180" s="138" t="s">
        <v>986</v>
      </c>
      <c r="D180" s="140">
        <v>3600</v>
      </c>
      <c r="E180" s="230">
        <v>13147199.999999989</v>
      </c>
    </row>
    <row r="181" spans="1:5" s="120" customFormat="1" ht="12.75">
      <c r="A181" s="137"/>
      <c r="B181" s="138"/>
      <c r="C181" s="138"/>
      <c r="D181" s="140"/>
      <c r="E181" s="230">
        <v>0</v>
      </c>
    </row>
    <row r="182" spans="1:5" s="120" customFormat="1" ht="12.75">
      <c r="A182" s="137" t="s">
        <v>987</v>
      </c>
      <c r="B182" s="138" t="s">
        <v>988</v>
      </c>
      <c r="C182" s="138" t="s">
        <v>989</v>
      </c>
      <c r="D182" s="140">
        <v>5</v>
      </c>
      <c r="E182" s="230">
        <v>16261.499999999985</v>
      </c>
    </row>
    <row r="183" spans="1:5" s="120" customFormat="1" ht="12.75">
      <c r="A183" s="137" t="s">
        <v>987</v>
      </c>
      <c r="B183" s="138" t="s">
        <v>990</v>
      </c>
      <c r="C183" s="138" t="s">
        <v>991</v>
      </c>
      <c r="D183" s="140">
        <v>500</v>
      </c>
      <c r="E183" s="230">
        <v>1626149.9999999986</v>
      </c>
    </row>
    <row r="184" spans="1:5" s="120" customFormat="1" ht="12.75">
      <c r="A184" s="137"/>
      <c r="B184" s="138"/>
      <c r="C184" s="138"/>
      <c r="D184" s="140"/>
      <c r="E184" s="230">
        <v>0</v>
      </c>
    </row>
    <row r="185" spans="1:5" s="120" customFormat="1" ht="12.75">
      <c r="A185" s="137" t="s">
        <v>992</v>
      </c>
      <c r="B185" s="138" t="s">
        <v>993</v>
      </c>
      <c r="C185" s="138" t="s">
        <v>994</v>
      </c>
      <c r="D185" s="140">
        <v>400</v>
      </c>
      <c r="E185" s="230">
        <v>939279.999999999</v>
      </c>
    </row>
    <row r="186" spans="1:5" s="120" customFormat="1" ht="12.75">
      <c r="A186" s="137" t="s">
        <v>992</v>
      </c>
      <c r="B186" s="138" t="s">
        <v>995</v>
      </c>
      <c r="C186" s="138" t="s">
        <v>996</v>
      </c>
      <c r="D186" s="140">
        <v>4900</v>
      </c>
      <c r="E186" s="230">
        <v>11506179.99999999</v>
      </c>
    </row>
    <row r="187" spans="1:5" s="120" customFormat="1" ht="12.75">
      <c r="A187" s="137" t="s">
        <v>992</v>
      </c>
      <c r="B187" s="138" t="s">
        <v>997</v>
      </c>
      <c r="C187" s="138" t="s">
        <v>998</v>
      </c>
      <c r="D187" s="140">
        <v>400</v>
      </c>
      <c r="E187" s="230">
        <v>939279.999999999</v>
      </c>
    </row>
    <row r="188" spans="1:5" s="120" customFormat="1" ht="12.75">
      <c r="A188" s="137"/>
      <c r="B188" s="138"/>
      <c r="C188" s="138"/>
      <c r="D188" s="140"/>
      <c r="E188" s="230">
        <v>0</v>
      </c>
    </row>
    <row r="189" spans="1:5" s="120" customFormat="1" ht="12.75">
      <c r="A189" s="137" t="s">
        <v>999</v>
      </c>
      <c r="B189" s="138" t="s">
        <v>1000</v>
      </c>
      <c r="C189" s="138" t="s">
        <v>1001</v>
      </c>
      <c r="D189" s="140">
        <v>380</v>
      </c>
      <c r="E189" s="230">
        <v>892315.9999999991</v>
      </c>
    </row>
    <row r="190" spans="1:5" s="120" customFormat="1" ht="12.75">
      <c r="A190" s="137" t="s">
        <v>999</v>
      </c>
      <c r="B190" s="138" t="s">
        <v>1002</v>
      </c>
      <c r="C190" s="138" t="s">
        <v>1003</v>
      </c>
      <c r="D190" s="140">
        <v>380</v>
      </c>
      <c r="E190" s="230">
        <v>892315.9999999991</v>
      </c>
    </row>
    <row r="191" spans="1:5" s="120" customFormat="1" ht="12.75">
      <c r="A191" s="137" t="s">
        <v>999</v>
      </c>
      <c r="B191" s="138" t="s">
        <v>1004</v>
      </c>
      <c r="C191" s="138" t="s">
        <v>1005</v>
      </c>
      <c r="D191" s="140">
        <v>4760</v>
      </c>
      <c r="E191" s="230">
        <v>11177431.99999999</v>
      </c>
    </row>
    <row r="192" spans="1:5" s="120" customFormat="1" ht="12.75">
      <c r="A192" s="137"/>
      <c r="B192" s="138"/>
      <c r="C192" s="138"/>
      <c r="D192" s="140"/>
      <c r="E192" s="230">
        <v>0</v>
      </c>
    </row>
    <row r="193" spans="1:5" s="120" customFormat="1" ht="12.75">
      <c r="A193" s="137" t="s">
        <v>1006</v>
      </c>
      <c r="B193" s="138" t="s">
        <v>1007</v>
      </c>
      <c r="C193" s="138" t="s">
        <v>1008</v>
      </c>
      <c r="D193" s="140">
        <v>60</v>
      </c>
      <c r="E193" s="230">
        <v>202067.99999999983</v>
      </c>
    </row>
    <row r="194" spans="1:5" s="120" customFormat="1" ht="12.75">
      <c r="A194" s="137" t="s">
        <v>1006</v>
      </c>
      <c r="B194" s="138" t="s">
        <v>1009</v>
      </c>
      <c r="C194" s="138" t="s">
        <v>1010</v>
      </c>
      <c r="D194" s="140">
        <v>100</v>
      </c>
      <c r="E194" s="230">
        <v>336779.9999999997</v>
      </c>
    </row>
    <row r="195" spans="1:5" s="120" customFormat="1" ht="12.75">
      <c r="A195" s="137"/>
      <c r="B195" s="138"/>
      <c r="C195" s="138"/>
      <c r="D195" s="140"/>
      <c r="E195" s="230">
        <v>0</v>
      </c>
    </row>
    <row r="196" spans="1:5" s="120" customFormat="1" ht="12.75">
      <c r="A196" s="137" t="s">
        <v>1011</v>
      </c>
      <c r="B196" s="138" t="s">
        <v>1012</v>
      </c>
      <c r="C196" s="138" t="s">
        <v>1013</v>
      </c>
      <c r="D196" s="140">
        <v>5000</v>
      </c>
      <c r="E196" s="230">
        <v>18259999.999999985</v>
      </c>
    </row>
    <row r="197" spans="1:5" s="120" customFormat="1" ht="12.75">
      <c r="A197" s="137"/>
      <c r="B197" s="138"/>
      <c r="C197" s="138"/>
      <c r="D197" s="140"/>
      <c r="E197" s="230">
        <v>0</v>
      </c>
    </row>
    <row r="198" spans="1:5" s="120" customFormat="1" ht="12.75">
      <c r="A198" s="137" t="s">
        <v>1014</v>
      </c>
      <c r="B198" s="138" t="s">
        <v>1015</v>
      </c>
      <c r="C198" s="138" t="s">
        <v>1016</v>
      </c>
      <c r="D198" s="140">
        <v>1900</v>
      </c>
      <c r="E198" s="230">
        <v>9708619.99999999</v>
      </c>
    </row>
    <row r="199" spans="1:5" s="120" customFormat="1" ht="12.75">
      <c r="A199" s="137"/>
      <c r="B199" s="138"/>
      <c r="C199" s="138"/>
      <c r="D199" s="140"/>
      <c r="E199" s="230">
        <v>0</v>
      </c>
    </row>
    <row r="200" spans="1:5" s="120" customFormat="1" ht="12.75">
      <c r="A200" s="137" t="s">
        <v>1017</v>
      </c>
      <c r="B200" s="138" t="s">
        <v>1018</v>
      </c>
      <c r="C200" s="138" t="s">
        <v>1019</v>
      </c>
      <c r="D200" s="140">
        <v>2800</v>
      </c>
      <c r="E200" s="230">
        <v>15304519.999999983</v>
      </c>
    </row>
    <row r="201" spans="1:5" s="120" customFormat="1" ht="12.75">
      <c r="A201" s="137"/>
      <c r="B201" s="138"/>
      <c r="C201" s="138"/>
      <c r="D201" s="140"/>
      <c r="E201" s="230">
        <v>0</v>
      </c>
    </row>
    <row r="202" spans="1:5" s="120" customFormat="1" ht="12.75">
      <c r="A202" s="137" t="s">
        <v>1020</v>
      </c>
      <c r="B202" s="138">
        <v>1043107</v>
      </c>
      <c r="C202" s="138" t="s">
        <v>1021</v>
      </c>
      <c r="D202" s="140">
        <v>80000</v>
      </c>
      <c r="E202" s="230">
        <v>9199999.999999993</v>
      </c>
    </row>
    <row r="203" spans="1:5" s="120" customFormat="1" ht="12.75">
      <c r="A203" s="137" t="s">
        <v>1020</v>
      </c>
      <c r="B203" s="138">
        <v>1043106</v>
      </c>
      <c r="C203" s="138" t="s">
        <v>1022</v>
      </c>
      <c r="D203" s="140">
        <v>3000</v>
      </c>
      <c r="E203" s="230">
        <v>448499.99999999965</v>
      </c>
    </row>
    <row r="204" spans="1:5" s="120" customFormat="1" ht="12.75">
      <c r="A204" s="137" t="s">
        <v>1020</v>
      </c>
      <c r="B204" s="138">
        <v>1043062</v>
      </c>
      <c r="C204" s="138" t="s">
        <v>1023</v>
      </c>
      <c r="D204" s="140">
        <v>38000</v>
      </c>
      <c r="E204" s="230">
        <v>4369999.999999996</v>
      </c>
    </row>
    <row r="205" spans="1:5" s="120" customFormat="1" ht="12.75">
      <c r="A205" s="137" t="s">
        <v>1020</v>
      </c>
      <c r="B205" s="138">
        <v>1043060</v>
      </c>
      <c r="C205" s="138" t="s">
        <v>1024</v>
      </c>
      <c r="D205" s="140">
        <v>61000</v>
      </c>
      <c r="E205" s="230">
        <v>4556699.999999996</v>
      </c>
    </row>
    <row r="206" spans="1:5" s="120" customFormat="1" ht="12.75">
      <c r="A206" s="137" t="s">
        <v>1020</v>
      </c>
      <c r="B206" s="138">
        <v>1043071</v>
      </c>
      <c r="C206" s="138" t="s">
        <v>1025</v>
      </c>
      <c r="D206" s="140">
        <v>4400</v>
      </c>
      <c r="E206" s="230">
        <v>392479.99999999965</v>
      </c>
    </row>
    <row r="207" spans="1:5" s="120" customFormat="1" ht="12.75">
      <c r="A207" s="137" t="s">
        <v>1020</v>
      </c>
      <c r="B207" s="138">
        <v>1043070</v>
      </c>
      <c r="C207" s="138" t="s">
        <v>1026</v>
      </c>
      <c r="D207" s="140">
        <v>17000</v>
      </c>
      <c r="E207" s="230">
        <v>1269899.999999999</v>
      </c>
    </row>
    <row r="208" spans="1:5" s="120" customFormat="1" ht="12.75">
      <c r="A208" s="137" t="s">
        <v>1020</v>
      </c>
      <c r="B208" s="138">
        <v>1043116</v>
      </c>
      <c r="C208" s="138" t="s">
        <v>1027</v>
      </c>
      <c r="D208" s="140">
        <v>2000</v>
      </c>
      <c r="E208" s="230">
        <v>149399.99999999988</v>
      </c>
    </row>
    <row r="209" spans="1:6" s="124" customFormat="1" ht="15">
      <c r="A209" s="137" t="s">
        <v>1020</v>
      </c>
      <c r="B209" s="138">
        <v>1043118</v>
      </c>
      <c r="C209" s="138" t="s">
        <v>1028</v>
      </c>
      <c r="D209" s="140">
        <v>1000</v>
      </c>
      <c r="E209" s="230">
        <v>89199.99999999993</v>
      </c>
      <c r="F209" s="120"/>
    </row>
    <row r="210" spans="1:6" s="124" customFormat="1" ht="15">
      <c r="A210" s="137" t="s">
        <v>1020</v>
      </c>
      <c r="B210" s="138">
        <v>1043117</v>
      </c>
      <c r="C210" s="138" t="s">
        <v>1029</v>
      </c>
      <c r="D210" s="140">
        <v>1500</v>
      </c>
      <c r="E210" s="230">
        <v>172499.99999999985</v>
      </c>
      <c r="F210" s="120"/>
    </row>
    <row r="211" spans="1:6" s="124" customFormat="1" ht="15">
      <c r="A211" s="137"/>
      <c r="B211" s="138"/>
      <c r="C211" s="138"/>
      <c r="D211" s="140"/>
      <c r="E211" s="230">
        <v>0</v>
      </c>
      <c r="F211" s="120"/>
    </row>
    <row r="212" spans="1:5" s="120" customFormat="1" ht="12.75">
      <c r="A212" s="137" t="s">
        <v>1030</v>
      </c>
      <c r="B212" s="138">
        <v>1042332</v>
      </c>
      <c r="C212" s="138" t="s">
        <v>1031</v>
      </c>
      <c r="D212" s="140">
        <v>1400</v>
      </c>
      <c r="E212" s="230">
        <v>125999.99999999988</v>
      </c>
    </row>
    <row r="213" spans="1:5" s="120" customFormat="1" ht="12.75">
      <c r="A213" s="137"/>
      <c r="B213" s="138"/>
      <c r="C213" s="138"/>
      <c r="D213" s="140"/>
      <c r="E213" s="230">
        <v>0</v>
      </c>
    </row>
    <row r="214" spans="1:5" s="120" customFormat="1" ht="12.75">
      <c r="A214" s="137" t="s">
        <v>1032</v>
      </c>
      <c r="B214" s="138">
        <v>1042063</v>
      </c>
      <c r="C214" s="138" t="s">
        <v>1033</v>
      </c>
      <c r="D214" s="140">
        <v>2800</v>
      </c>
      <c r="E214" s="230">
        <v>1907919.9999999986</v>
      </c>
    </row>
    <row r="215" spans="1:5" s="120" customFormat="1" ht="12.75">
      <c r="A215" s="137" t="s">
        <v>1032</v>
      </c>
      <c r="B215" s="138">
        <v>1042161</v>
      </c>
      <c r="C215" s="138" t="s">
        <v>1034</v>
      </c>
      <c r="D215" s="140">
        <v>200</v>
      </c>
      <c r="E215" s="230">
        <v>272559.99999999977</v>
      </c>
    </row>
    <row r="216" spans="1:5" s="120" customFormat="1" ht="12.75">
      <c r="A216" s="137" t="s">
        <v>1032</v>
      </c>
      <c r="B216" s="138">
        <v>1042065</v>
      </c>
      <c r="C216" s="138" t="s">
        <v>1035</v>
      </c>
      <c r="D216" s="140">
        <v>7500</v>
      </c>
      <c r="E216" s="230">
        <v>1259999.999999999</v>
      </c>
    </row>
    <row r="217" spans="1:5" s="120" customFormat="1" ht="12.75">
      <c r="A217" s="137" t="s">
        <v>1032</v>
      </c>
      <c r="B217" s="138">
        <v>1042076</v>
      </c>
      <c r="C217" s="138" t="s">
        <v>146</v>
      </c>
      <c r="D217" s="140">
        <v>350</v>
      </c>
      <c r="E217" s="230">
        <v>58799.99999999994</v>
      </c>
    </row>
    <row r="218" spans="1:5" s="120" customFormat="1" ht="12.75">
      <c r="A218" s="137" t="s">
        <v>1032</v>
      </c>
      <c r="B218" s="138">
        <v>1042070</v>
      </c>
      <c r="C218" s="138" t="s">
        <v>1036</v>
      </c>
      <c r="D218" s="140">
        <v>8000</v>
      </c>
      <c r="E218" s="230">
        <v>1343999.9999999988</v>
      </c>
    </row>
    <row r="219" spans="1:5" s="120" customFormat="1" ht="12.75">
      <c r="A219" s="137"/>
      <c r="B219" s="138"/>
      <c r="C219" s="138"/>
      <c r="D219" s="140"/>
      <c r="E219" s="230">
        <v>0</v>
      </c>
    </row>
    <row r="220" spans="1:5" s="120" customFormat="1" ht="12.75">
      <c r="A220" s="137" t="s">
        <v>1037</v>
      </c>
      <c r="B220" s="138">
        <v>1042311</v>
      </c>
      <c r="C220" s="138" t="s">
        <v>1038</v>
      </c>
      <c r="D220" s="140">
        <v>9800</v>
      </c>
      <c r="E220" s="230">
        <v>819279.9999999993</v>
      </c>
    </row>
    <row r="221" spans="1:5" s="120" customFormat="1" ht="12.75">
      <c r="A221" s="137" t="s">
        <v>1037</v>
      </c>
      <c r="B221" s="138">
        <v>1042312</v>
      </c>
      <c r="C221" s="138" t="s">
        <v>1039</v>
      </c>
      <c r="D221" s="140">
        <v>4200</v>
      </c>
      <c r="E221" s="230">
        <v>590519.9999999994</v>
      </c>
    </row>
    <row r="222" spans="1:5" s="120" customFormat="1" ht="12.75">
      <c r="A222" s="137" t="s">
        <v>1037</v>
      </c>
      <c r="B222" s="138">
        <v>1042313</v>
      </c>
      <c r="C222" s="138" t="s">
        <v>1040</v>
      </c>
      <c r="D222" s="140">
        <v>5500</v>
      </c>
      <c r="E222" s="230">
        <v>773299.9999999993</v>
      </c>
    </row>
    <row r="223" spans="1:5" s="120" customFormat="1" ht="12.75">
      <c r="A223" s="137" t="s">
        <v>1037</v>
      </c>
      <c r="B223" s="138">
        <v>1042830</v>
      </c>
      <c r="C223" s="138" t="s">
        <v>1041</v>
      </c>
      <c r="D223" s="140">
        <v>4000</v>
      </c>
      <c r="E223" s="230">
        <v>428399.99999999965</v>
      </c>
    </row>
    <row r="224" spans="1:5" s="120" customFormat="1" ht="12.75">
      <c r="A224" s="137" t="s">
        <v>1037</v>
      </c>
      <c r="B224" s="138">
        <v>1042831</v>
      </c>
      <c r="C224" s="138" t="s">
        <v>1042</v>
      </c>
      <c r="D224" s="140">
        <v>6600</v>
      </c>
      <c r="E224" s="230">
        <v>551759.9999999995</v>
      </c>
    </row>
    <row r="225" spans="1:6" s="148" customFormat="1" ht="12.75">
      <c r="A225" s="137" t="s">
        <v>1037</v>
      </c>
      <c r="B225" s="138">
        <v>1042832</v>
      </c>
      <c r="C225" s="138" t="s">
        <v>1043</v>
      </c>
      <c r="D225" s="140">
        <v>2400</v>
      </c>
      <c r="E225" s="230">
        <v>337439.9999999997</v>
      </c>
      <c r="F225" s="120"/>
    </row>
    <row r="226" spans="1:5" s="120" customFormat="1" ht="12.75">
      <c r="A226" s="137" t="s">
        <v>1037</v>
      </c>
      <c r="B226" s="138">
        <v>1042833</v>
      </c>
      <c r="C226" s="138" t="s">
        <v>1044</v>
      </c>
      <c r="D226" s="140">
        <v>3300</v>
      </c>
      <c r="E226" s="230">
        <v>463979.9999999996</v>
      </c>
    </row>
    <row r="227" spans="1:5" s="120" customFormat="1" ht="12.75">
      <c r="A227" s="137" t="s">
        <v>1037</v>
      </c>
      <c r="B227" s="138">
        <v>1042834</v>
      </c>
      <c r="C227" s="138" t="s">
        <v>1045</v>
      </c>
      <c r="D227" s="140">
        <v>1000</v>
      </c>
      <c r="E227" s="230">
        <v>360499.9999999997</v>
      </c>
    </row>
    <row r="228" spans="1:5" s="120" customFormat="1" ht="12.75">
      <c r="A228" s="137" t="s">
        <v>1037</v>
      </c>
      <c r="B228" s="138">
        <v>1042815</v>
      </c>
      <c r="C228" s="138" t="s">
        <v>1046</v>
      </c>
      <c r="D228" s="140"/>
      <c r="E228" s="230">
        <v>0</v>
      </c>
    </row>
    <row r="229" spans="1:5" s="120" customFormat="1" ht="12.75">
      <c r="A229" s="137" t="s">
        <v>1037</v>
      </c>
      <c r="B229" s="138">
        <v>1042816</v>
      </c>
      <c r="C229" s="138" t="s">
        <v>1047</v>
      </c>
      <c r="D229" s="140"/>
      <c r="E229" s="230">
        <v>0</v>
      </c>
    </row>
    <row r="230" spans="1:5" s="120" customFormat="1" ht="12.75">
      <c r="A230" s="137" t="s">
        <v>1037</v>
      </c>
      <c r="B230" s="138">
        <v>1042817</v>
      </c>
      <c r="C230" s="138" t="s">
        <v>1048</v>
      </c>
      <c r="D230" s="140"/>
      <c r="E230" s="230">
        <v>0</v>
      </c>
    </row>
    <row r="231" spans="1:5" s="120" customFormat="1" ht="12.75">
      <c r="A231" s="137" t="s">
        <v>1037</v>
      </c>
      <c r="B231" s="138">
        <v>1042818</v>
      </c>
      <c r="C231" s="138" t="s">
        <v>1049</v>
      </c>
      <c r="D231" s="140"/>
      <c r="E231" s="230">
        <v>0</v>
      </c>
    </row>
    <row r="232" spans="1:5" s="120" customFormat="1" ht="12.75">
      <c r="A232" s="137"/>
      <c r="B232" s="138"/>
      <c r="C232" s="138"/>
      <c r="D232" s="140"/>
      <c r="E232" s="230">
        <v>0</v>
      </c>
    </row>
    <row r="233" spans="1:5" s="120" customFormat="1" ht="12.75">
      <c r="A233" s="137" t="s">
        <v>1050</v>
      </c>
      <c r="B233" s="138">
        <v>1050102</v>
      </c>
      <c r="C233" s="138" t="s">
        <v>1051</v>
      </c>
      <c r="D233" s="140">
        <v>800</v>
      </c>
      <c r="E233" s="230">
        <v>420399.99999999965</v>
      </c>
    </row>
    <row r="234" spans="1:5" s="120" customFormat="1" ht="12.75">
      <c r="A234" s="137" t="s">
        <v>1050</v>
      </c>
      <c r="B234" s="138">
        <v>1050101</v>
      </c>
      <c r="C234" s="138" t="s">
        <v>1052</v>
      </c>
      <c r="D234" s="140">
        <v>1400</v>
      </c>
      <c r="E234" s="230">
        <v>1328039.9999999988</v>
      </c>
    </row>
    <row r="235" spans="1:5" s="120" customFormat="1" ht="12.75">
      <c r="A235" s="137" t="s">
        <v>1050</v>
      </c>
      <c r="B235" s="138">
        <v>1050100</v>
      </c>
      <c r="C235" s="138" t="s">
        <v>1053</v>
      </c>
      <c r="D235" s="140">
        <v>950</v>
      </c>
      <c r="E235" s="230">
        <v>491054.9999999996</v>
      </c>
    </row>
    <row r="236" spans="1:5" s="120" customFormat="1" ht="12.75">
      <c r="A236" s="137"/>
      <c r="B236" s="138"/>
      <c r="C236" s="138"/>
      <c r="D236" s="140"/>
      <c r="E236" s="230">
        <v>0</v>
      </c>
    </row>
    <row r="237" spans="1:5" s="120" customFormat="1" ht="12.75">
      <c r="A237" s="137" t="s">
        <v>1054</v>
      </c>
      <c r="B237" s="138">
        <v>1050121</v>
      </c>
      <c r="C237" s="138" t="s">
        <v>1055</v>
      </c>
      <c r="D237" s="140">
        <v>100</v>
      </c>
      <c r="E237" s="230">
        <v>147959.99999999988</v>
      </c>
    </row>
    <row r="238" spans="1:5" s="120" customFormat="1" ht="12.75">
      <c r="A238" s="137"/>
      <c r="B238" s="138"/>
      <c r="C238" s="138"/>
      <c r="D238" s="140"/>
      <c r="E238" s="230">
        <v>0</v>
      </c>
    </row>
    <row r="239" spans="1:5" s="120" customFormat="1" ht="12.75">
      <c r="A239" s="137" t="s">
        <v>1056</v>
      </c>
      <c r="B239" s="138">
        <v>2050087</v>
      </c>
      <c r="C239" s="138" t="s">
        <v>1057</v>
      </c>
      <c r="D239" s="140">
        <v>4000</v>
      </c>
      <c r="E239" s="230">
        <v>668399.9999999994</v>
      </c>
    </row>
    <row r="240" spans="1:5" s="120" customFormat="1" ht="12.75">
      <c r="A240" s="137"/>
      <c r="B240" s="138"/>
      <c r="C240" s="138"/>
      <c r="D240" s="140"/>
      <c r="E240" s="230">
        <v>0</v>
      </c>
    </row>
    <row r="241" spans="1:5" s="120" customFormat="1" ht="12.75">
      <c r="A241" s="137" t="s">
        <v>1058</v>
      </c>
      <c r="B241" s="138">
        <v>1053075</v>
      </c>
      <c r="C241" s="138" t="s">
        <v>1059</v>
      </c>
      <c r="D241" s="140">
        <v>3600</v>
      </c>
      <c r="E241" s="230">
        <v>1167839.9999999988</v>
      </c>
    </row>
    <row r="242" spans="1:5" s="120" customFormat="1" ht="12.75">
      <c r="A242" s="137"/>
      <c r="B242" s="138"/>
      <c r="C242" s="138"/>
      <c r="D242" s="140"/>
      <c r="E242" s="230">
        <v>0</v>
      </c>
    </row>
    <row r="243" spans="1:5" s="120" customFormat="1" ht="12.75">
      <c r="A243" s="137" t="s">
        <v>1060</v>
      </c>
      <c r="B243" s="138">
        <v>1063115</v>
      </c>
      <c r="C243" s="138" t="s">
        <v>1061</v>
      </c>
      <c r="D243" s="140">
        <v>11000</v>
      </c>
      <c r="E243" s="230">
        <v>1278199.999999999</v>
      </c>
    </row>
    <row r="244" spans="1:5" s="120" customFormat="1" ht="12.75">
      <c r="A244" s="137"/>
      <c r="B244" s="138"/>
      <c r="C244" s="138"/>
      <c r="D244" s="140"/>
      <c r="E244" s="230">
        <v>0</v>
      </c>
    </row>
    <row r="245" spans="1:5" s="120" customFormat="1" ht="12.75">
      <c r="A245" s="137" t="s">
        <v>818</v>
      </c>
      <c r="B245" s="138">
        <v>1063220</v>
      </c>
      <c r="C245" s="138" t="s">
        <v>1062</v>
      </c>
      <c r="D245" s="140">
        <v>1500</v>
      </c>
      <c r="E245" s="230">
        <v>171299.99999999985</v>
      </c>
    </row>
    <row r="246" spans="1:5" s="120" customFormat="1" ht="12.75">
      <c r="A246" s="137"/>
      <c r="B246" s="138"/>
      <c r="C246" s="138"/>
      <c r="D246" s="140"/>
      <c r="E246" s="230">
        <v>0</v>
      </c>
    </row>
    <row r="247" spans="1:5" s="120" customFormat="1" ht="12.75">
      <c r="A247" s="137" t="s">
        <v>1063</v>
      </c>
      <c r="B247" s="138">
        <v>1068221</v>
      </c>
      <c r="C247" s="138" t="s">
        <v>1064</v>
      </c>
      <c r="D247" s="140">
        <v>2500</v>
      </c>
      <c r="E247" s="230">
        <v>1161749.999999999</v>
      </c>
    </row>
    <row r="248" spans="1:5" s="120" customFormat="1" ht="12.75">
      <c r="A248" s="137" t="s">
        <v>1063</v>
      </c>
      <c r="B248" s="138">
        <v>1068220</v>
      </c>
      <c r="C248" s="138" t="s">
        <v>1065</v>
      </c>
      <c r="D248" s="140">
        <v>3200</v>
      </c>
      <c r="E248" s="230">
        <v>1487039.9999999986</v>
      </c>
    </row>
    <row r="249" spans="1:5" s="120" customFormat="1" ht="12.75">
      <c r="A249" s="137" t="s">
        <v>1063</v>
      </c>
      <c r="B249" s="138">
        <v>1068502</v>
      </c>
      <c r="C249" s="138" t="s">
        <v>1066</v>
      </c>
      <c r="D249" s="140">
        <v>1000</v>
      </c>
      <c r="E249" s="230">
        <v>464699.9999999996</v>
      </c>
    </row>
    <row r="250" spans="1:5" s="120" customFormat="1" ht="12.75">
      <c r="A250" s="143" t="s">
        <v>1063</v>
      </c>
      <c r="B250" s="138">
        <v>1068239</v>
      </c>
      <c r="C250" s="138" t="s">
        <v>1067</v>
      </c>
      <c r="D250" s="140">
        <v>30</v>
      </c>
      <c r="E250" s="230">
        <v>13940.999999999989</v>
      </c>
    </row>
    <row r="251" spans="1:5" s="120" customFormat="1" ht="12.75">
      <c r="A251" s="143" t="s">
        <v>1063</v>
      </c>
      <c r="B251" s="144">
        <v>1086243</v>
      </c>
      <c r="C251" s="144" t="s">
        <v>1068</v>
      </c>
      <c r="D251" s="140">
        <v>50</v>
      </c>
      <c r="E251" s="230">
        <v>24899.999999999978</v>
      </c>
    </row>
    <row r="252" spans="1:5" s="120" customFormat="1" ht="12.75">
      <c r="A252" s="143" t="s">
        <v>1063</v>
      </c>
      <c r="B252" s="144">
        <v>1068551</v>
      </c>
      <c r="C252" s="144" t="s">
        <v>1069</v>
      </c>
      <c r="D252" s="140">
        <v>300</v>
      </c>
      <c r="E252" s="230">
        <v>139409.99999999988</v>
      </c>
    </row>
    <row r="253" spans="1:5" s="120" customFormat="1" ht="12.75">
      <c r="A253" s="137"/>
      <c r="B253" s="138"/>
      <c r="C253" s="138"/>
      <c r="D253" s="140"/>
      <c r="E253" s="230">
        <v>0</v>
      </c>
    </row>
    <row r="254" spans="1:5" s="120" customFormat="1" ht="12.75">
      <c r="A254" s="137" t="s">
        <v>1070</v>
      </c>
      <c r="B254" s="138">
        <v>1068200</v>
      </c>
      <c r="C254" s="138" t="s">
        <v>1071</v>
      </c>
      <c r="D254" s="140">
        <v>170</v>
      </c>
      <c r="E254" s="230">
        <v>39048.99999999996</v>
      </c>
    </row>
    <row r="255" spans="1:5" s="120" customFormat="1" ht="12.75">
      <c r="A255" s="137"/>
      <c r="B255" s="138"/>
      <c r="C255" s="138"/>
      <c r="D255" s="140"/>
      <c r="E255" s="230">
        <v>0</v>
      </c>
    </row>
    <row r="256" spans="1:5" s="120" customFormat="1" ht="12.75">
      <c r="A256" s="143" t="s">
        <v>1072</v>
      </c>
      <c r="B256" s="144">
        <v>1068520</v>
      </c>
      <c r="C256" s="144" t="s">
        <v>1073</v>
      </c>
      <c r="D256" s="140">
        <v>180</v>
      </c>
      <c r="E256" s="230">
        <v>214919.99999999983</v>
      </c>
    </row>
    <row r="257" spans="1:5" s="120" customFormat="1" ht="12.75">
      <c r="A257" s="137"/>
      <c r="B257" s="138"/>
      <c r="C257" s="138"/>
      <c r="D257" s="140"/>
      <c r="E257" s="230">
        <v>0</v>
      </c>
    </row>
    <row r="258" spans="1:5" s="120" customFormat="1" ht="12.75">
      <c r="A258" s="137" t="s">
        <v>1074</v>
      </c>
      <c r="B258" s="138">
        <v>1060140</v>
      </c>
      <c r="C258" s="138" t="s">
        <v>1075</v>
      </c>
      <c r="D258" s="140">
        <v>8000</v>
      </c>
      <c r="E258" s="230">
        <v>2483199.999999998</v>
      </c>
    </row>
    <row r="259" spans="1:5" s="120" customFormat="1" ht="12.75">
      <c r="A259" s="137"/>
      <c r="B259" s="138"/>
      <c r="C259" s="138"/>
      <c r="D259" s="140"/>
      <c r="E259" s="230">
        <v>0</v>
      </c>
    </row>
    <row r="260" spans="1:5" s="120" customFormat="1" ht="12.75">
      <c r="A260" s="137" t="s">
        <v>1076</v>
      </c>
      <c r="B260" s="138">
        <v>1060072</v>
      </c>
      <c r="C260" s="138" t="s">
        <v>1077</v>
      </c>
      <c r="D260" s="140">
        <v>4500</v>
      </c>
      <c r="E260" s="230">
        <v>1557899.9999999986</v>
      </c>
    </row>
    <row r="261" spans="1:5" s="120" customFormat="1" ht="12.75">
      <c r="A261" s="137" t="s">
        <v>1076</v>
      </c>
      <c r="B261" s="138">
        <v>3060073</v>
      </c>
      <c r="C261" s="138" t="s">
        <v>1078</v>
      </c>
      <c r="D261" s="140">
        <v>2000</v>
      </c>
      <c r="E261" s="230">
        <v>444199.99999999965</v>
      </c>
    </row>
    <row r="262" spans="1:5" s="120" customFormat="1" ht="12.75">
      <c r="A262" s="137" t="s">
        <v>1076</v>
      </c>
      <c r="B262" s="138">
        <v>1060075</v>
      </c>
      <c r="C262" s="138" t="s">
        <v>1079</v>
      </c>
      <c r="D262" s="140">
        <v>1600</v>
      </c>
      <c r="E262" s="230">
        <v>553919.9999999995</v>
      </c>
    </row>
    <row r="263" spans="1:5" s="120" customFormat="1" ht="12.75">
      <c r="A263" s="137" t="s">
        <v>1076</v>
      </c>
      <c r="B263" s="138">
        <v>3060072</v>
      </c>
      <c r="C263" s="138" t="s">
        <v>1080</v>
      </c>
      <c r="D263" s="140">
        <v>800</v>
      </c>
      <c r="E263" s="230">
        <v>177679.99999999983</v>
      </c>
    </row>
    <row r="264" spans="1:5" s="120" customFormat="1" ht="12.75">
      <c r="A264" s="137" t="s">
        <v>1076</v>
      </c>
      <c r="B264" s="138">
        <v>3060074</v>
      </c>
      <c r="C264" s="138" t="s">
        <v>1081</v>
      </c>
      <c r="D264" s="140">
        <v>600</v>
      </c>
      <c r="E264" s="230">
        <v>296819.99999999977</v>
      </c>
    </row>
    <row r="265" spans="1:5" s="120" customFormat="1" ht="12.75">
      <c r="A265" s="137"/>
      <c r="B265" s="138"/>
      <c r="C265" s="138"/>
      <c r="D265" s="140"/>
      <c r="E265" s="230">
        <v>0</v>
      </c>
    </row>
    <row r="266" spans="1:5" s="120" customFormat="1" ht="12.75">
      <c r="A266" s="137" t="s">
        <v>1082</v>
      </c>
      <c r="B266" s="138">
        <v>3060050</v>
      </c>
      <c r="C266" s="138" t="s">
        <v>1083</v>
      </c>
      <c r="D266" s="140">
        <v>150</v>
      </c>
      <c r="E266" s="230">
        <v>39854.99999999997</v>
      </c>
    </row>
    <row r="267" spans="1:5" s="120" customFormat="1" ht="12.75">
      <c r="A267" s="137"/>
      <c r="B267" s="138"/>
      <c r="C267" s="138"/>
      <c r="D267" s="140"/>
      <c r="E267" s="230">
        <v>0</v>
      </c>
    </row>
    <row r="268" spans="1:5" s="120" customFormat="1" ht="12.75">
      <c r="A268" s="137" t="s">
        <v>1084</v>
      </c>
      <c r="B268" s="138">
        <v>1061050</v>
      </c>
      <c r="C268" s="138" t="s">
        <v>1085</v>
      </c>
      <c r="D268" s="140">
        <v>8000</v>
      </c>
      <c r="E268" s="230">
        <v>880799.9999999993</v>
      </c>
    </row>
    <row r="269" spans="1:6" s="149" customFormat="1" ht="15">
      <c r="A269" s="137" t="s">
        <v>1084</v>
      </c>
      <c r="B269" s="138">
        <v>1061040</v>
      </c>
      <c r="C269" s="138" t="s">
        <v>1086</v>
      </c>
      <c r="D269" s="140">
        <v>12000</v>
      </c>
      <c r="E269" s="230">
        <v>1321199.999999999</v>
      </c>
      <c r="F269" s="120"/>
    </row>
    <row r="270" spans="1:5" s="120" customFormat="1" ht="12.75">
      <c r="A270" s="137" t="s">
        <v>1084</v>
      </c>
      <c r="B270" s="138">
        <v>1061021</v>
      </c>
      <c r="C270" s="138" t="s">
        <v>1087</v>
      </c>
      <c r="D270" s="140">
        <v>4000</v>
      </c>
      <c r="E270" s="230">
        <v>440399.99999999965</v>
      </c>
    </row>
    <row r="271" spans="1:6" s="146" customFormat="1" ht="15">
      <c r="A271" s="137"/>
      <c r="B271" s="138"/>
      <c r="C271" s="138"/>
      <c r="D271" s="140"/>
      <c r="E271" s="230">
        <v>0</v>
      </c>
      <c r="F271" s="120"/>
    </row>
    <row r="272" spans="1:6" s="146" customFormat="1" ht="15">
      <c r="A272" s="137" t="s">
        <v>1088</v>
      </c>
      <c r="B272" s="138">
        <v>1100252</v>
      </c>
      <c r="C272" s="138" t="s">
        <v>1089</v>
      </c>
      <c r="D272" s="140">
        <v>16000</v>
      </c>
      <c r="E272" s="230">
        <v>1236799.999999999</v>
      </c>
      <c r="F272" s="120"/>
    </row>
    <row r="273" spans="1:5" s="120" customFormat="1" ht="12.75">
      <c r="A273" s="137"/>
      <c r="B273" s="138"/>
      <c r="C273" s="138"/>
      <c r="D273" s="140"/>
      <c r="E273" s="230">
        <v>0</v>
      </c>
    </row>
    <row r="274" spans="1:6" s="124" customFormat="1" ht="15">
      <c r="A274" s="137" t="s">
        <v>1090</v>
      </c>
      <c r="B274" s="138">
        <v>1101130</v>
      </c>
      <c r="C274" s="138" t="s">
        <v>1091</v>
      </c>
      <c r="D274" s="140">
        <v>17500</v>
      </c>
      <c r="E274" s="230">
        <v>6063749.999999995</v>
      </c>
      <c r="F274" s="120"/>
    </row>
    <row r="275" spans="1:5" s="120" customFormat="1" ht="12.75">
      <c r="A275" s="137" t="s">
        <v>1090</v>
      </c>
      <c r="B275" s="138">
        <v>1101131</v>
      </c>
      <c r="C275" s="138" t="s">
        <v>1092</v>
      </c>
      <c r="D275" s="140">
        <v>1100</v>
      </c>
      <c r="E275" s="230">
        <v>712799.9999999994</v>
      </c>
    </row>
    <row r="276" spans="1:5" s="120" customFormat="1" ht="12.75">
      <c r="A276" s="137"/>
      <c r="B276" s="138"/>
      <c r="C276" s="138"/>
      <c r="D276" s="140"/>
      <c r="E276" s="230">
        <v>0</v>
      </c>
    </row>
    <row r="277" spans="1:5" s="120" customFormat="1" ht="12.75">
      <c r="A277" s="137" t="s">
        <v>1093</v>
      </c>
      <c r="B277" s="138">
        <v>1101402</v>
      </c>
      <c r="C277" s="138" t="s">
        <v>371</v>
      </c>
      <c r="D277" s="140">
        <v>5000</v>
      </c>
      <c r="E277" s="230">
        <v>2625999.999999998</v>
      </c>
    </row>
    <row r="278" spans="1:5" s="120" customFormat="1" ht="12.75">
      <c r="A278" s="137" t="s">
        <v>1093</v>
      </c>
      <c r="B278" s="138">
        <v>1101354</v>
      </c>
      <c r="C278" s="138" t="s">
        <v>1094</v>
      </c>
      <c r="D278" s="140">
        <v>50</v>
      </c>
      <c r="E278" s="230">
        <v>13129.99999999999</v>
      </c>
    </row>
    <row r="279" spans="1:5" s="120" customFormat="1" ht="12.75">
      <c r="A279" s="137"/>
      <c r="B279" s="138"/>
      <c r="C279" s="138"/>
      <c r="D279" s="140"/>
      <c r="E279" s="230">
        <v>0</v>
      </c>
    </row>
    <row r="280" spans="1:5" s="120" customFormat="1" ht="12.75">
      <c r="A280" s="137" t="s">
        <v>822</v>
      </c>
      <c r="B280" s="138">
        <v>7102621</v>
      </c>
      <c r="C280" s="138" t="s">
        <v>1095</v>
      </c>
      <c r="D280" s="140">
        <v>700</v>
      </c>
      <c r="E280" s="230">
        <v>380099.9999999997</v>
      </c>
    </row>
    <row r="281" spans="1:5" s="120" customFormat="1" ht="12.75">
      <c r="A281" s="137"/>
      <c r="B281" s="138"/>
      <c r="C281" s="138"/>
      <c r="D281" s="140"/>
      <c r="E281" s="230">
        <v>0</v>
      </c>
    </row>
    <row r="282" spans="1:5" s="120" customFormat="1" ht="12.75">
      <c r="A282" s="137" t="s">
        <v>1096</v>
      </c>
      <c r="B282" s="138">
        <v>1102082</v>
      </c>
      <c r="C282" s="138" t="s">
        <v>1097</v>
      </c>
      <c r="D282" s="140">
        <v>2400</v>
      </c>
      <c r="E282" s="230">
        <v>179519.99999999985</v>
      </c>
    </row>
    <row r="283" spans="1:5" s="120" customFormat="1" ht="12.75">
      <c r="A283" s="137" t="s">
        <v>1096</v>
      </c>
      <c r="B283" s="138">
        <v>1102060</v>
      </c>
      <c r="C283" s="138" t="s">
        <v>1098</v>
      </c>
      <c r="D283" s="140">
        <v>4200</v>
      </c>
      <c r="E283" s="230">
        <v>943319.9999999992</v>
      </c>
    </row>
    <row r="284" spans="1:5" s="120" customFormat="1" ht="12.75">
      <c r="A284" s="137"/>
      <c r="B284" s="138"/>
      <c r="C284" s="138"/>
      <c r="D284" s="140"/>
      <c r="E284" s="230">
        <v>0</v>
      </c>
    </row>
    <row r="285" spans="1:5" s="120" customFormat="1" ht="12.75">
      <c r="A285" s="137" t="s">
        <v>1099</v>
      </c>
      <c r="B285" s="138">
        <v>1102450</v>
      </c>
      <c r="C285" s="138" t="s">
        <v>1100</v>
      </c>
      <c r="D285" s="140">
        <v>68000</v>
      </c>
      <c r="E285" s="230">
        <v>7323599.9999999935</v>
      </c>
    </row>
    <row r="286" spans="1:5" s="120" customFormat="1" ht="12.75">
      <c r="A286" s="137" t="s">
        <v>1099</v>
      </c>
      <c r="B286" s="138">
        <v>1102452</v>
      </c>
      <c r="C286" s="138" t="s">
        <v>1101</v>
      </c>
      <c r="D286" s="140">
        <v>3600</v>
      </c>
      <c r="E286" s="230">
        <v>629999.9999999995</v>
      </c>
    </row>
    <row r="287" spans="1:5" s="120" customFormat="1" ht="12.75">
      <c r="A287" s="137" t="s">
        <v>1099</v>
      </c>
      <c r="B287" s="138">
        <v>1102302</v>
      </c>
      <c r="C287" s="138" t="s">
        <v>1102</v>
      </c>
      <c r="D287" s="140">
        <v>2000</v>
      </c>
      <c r="E287" s="230">
        <v>215399.99999999983</v>
      </c>
    </row>
    <row r="288" spans="1:5" s="120" customFormat="1" ht="12.75">
      <c r="A288" s="137" t="s">
        <v>1099</v>
      </c>
      <c r="B288" s="138">
        <v>1102300</v>
      </c>
      <c r="C288" s="138" t="s">
        <v>1103</v>
      </c>
      <c r="D288" s="140">
        <v>60</v>
      </c>
      <c r="E288" s="230">
        <v>10499.99999999999</v>
      </c>
    </row>
    <row r="289" spans="1:5" s="120" customFormat="1" ht="12.75">
      <c r="A289" s="137" t="s">
        <v>1099</v>
      </c>
      <c r="B289" s="138">
        <v>1102471</v>
      </c>
      <c r="C289" s="138" t="s">
        <v>1104</v>
      </c>
      <c r="D289" s="140">
        <v>100</v>
      </c>
      <c r="E289" s="230">
        <v>68629.99999999994</v>
      </c>
    </row>
    <row r="290" spans="1:5" s="120" customFormat="1" ht="12.75">
      <c r="A290" s="137"/>
      <c r="B290" s="138"/>
      <c r="C290" s="138"/>
      <c r="D290" s="140"/>
      <c r="E290" s="230">
        <v>0</v>
      </c>
    </row>
    <row r="291" spans="1:5" s="120" customFormat="1" ht="12.75">
      <c r="A291" s="137" t="s">
        <v>824</v>
      </c>
      <c r="B291" s="138">
        <v>1102522</v>
      </c>
      <c r="C291" s="138" t="s">
        <v>1105</v>
      </c>
      <c r="D291" s="140">
        <v>100</v>
      </c>
      <c r="E291" s="230">
        <v>17369.999999999985</v>
      </c>
    </row>
    <row r="292" spans="1:5" s="120" customFormat="1" ht="12.75">
      <c r="A292" s="137" t="s">
        <v>824</v>
      </c>
      <c r="B292" s="138">
        <v>1102520</v>
      </c>
      <c r="C292" s="138" t="s">
        <v>1106</v>
      </c>
      <c r="D292" s="140">
        <v>700</v>
      </c>
      <c r="E292" s="230">
        <v>87849.99999999993</v>
      </c>
    </row>
    <row r="293" spans="1:5" s="120" customFormat="1" ht="12.75">
      <c r="A293" s="137"/>
      <c r="B293" s="138"/>
      <c r="C293" s="138"/>
      <c r="D293" s="140"/>
      <c r="E293" s="230">
        <v>0</v>
      </c>
    </row>
    <row r="294" spans="1:5" s="120" customFormat="1" ht="12.75">
      <c r="A294" s="137" t="s">
        <v>1107</v>
      </c>
      <c r="B294" s="138">
        <v>1109120</v>
      </c>
      <c r="C294" s="138" t="s">
        <v>1108</v>
      </c>
      <c r="D294" s="140"/>
      <c r="E294" s="230">
        <v>0</v>
      </c>
    </row>
    <row r="295" spans="1:5" s="120" customFormat="1" ht="12.75">
      <c r="A295" s="137" t="s">
        <v>1107</v>
      </c>
      <c r="B295" s="138">
        <v>1109131</v>
      </c>
      <c r="C295" s="138" t="s">
        <v>1109</v>
      </c>
      <c r="D295" s="140">
        <v>7700</v>
      </c>
      <c r="E295" s="230">
        <v>1699389.9999999986</v>
      </c>
    </row>
    <row r="296" spans="1:6" s="149" customFormat="1" ht="15">
      <c r="A296" s="137" t="s">
        <v>1107</v>
      </c>
      <c r="B296" s="138">
        <v>1109129</v>
      </c>
      <c r="C296" s="138" t="s">
        <v>1110</v>
      </c>
      <c r="D296" s="140">
        <v>300</v>
      </c>
      <c r="E296" s="230">
        <v>33119.99999999997</v>
      </c>
      <c r="F296" s="120"/>
    </row>
    <row r="297" spans="1:5" s="120" customFormat="1" ht="12.75">
      <c r="A297" s="143" t="s">
        <v>1107</v>
      </c>
      <c r="B297" s="144">
        <v>1109133</v>
      </c>
      <c r="C297" s="144" t="s">
        <v>1111</v>
      </c>
      <c r="D297" s="140">
        <v>1400</v>
      </c>
      <c r="E297" s="230">
        <v>308979.99999999977</v>
      </c>
    </row>
    <row r="298" spans="1:5" s="120" customFormat="1" ht="12.75">
      <c r="A298" s="143" t="s">
        <v>1107</v>
      </c>
      <c r="B298" s="144">
        <v>1109130</v>
      </c>
      <c r="C298" s="144" t="s">
        <v>1112</v>
      </c>
      <c r="D298" s="140">
        <v>200</v>
      </c>
      <c r="E298" s="230">
        <v>22079.99999999998</v>
      </c>
    </row>
    <row r="299" spans="1:5" s="120" customFormat="1" ht="12.75">
      <c r="A299" s="137"/>
      <c r="B299" s="138"/>
      <c r="C299" s="138"/>
      <c r="D299" s="140"/>
      <c r="E299" s="230">
        <v>0</v>
      </c>
    </row>
    <row r="300" spans="1:5" s="120" customFormat="1" ht="12.75">
      <c r="A300" s="137" t="s">
        <v>1113</v>
      </c>
      <c r="B300" s="138">
        <v>1103432</v>
      </c>
      <c r="C300" s="138" t="s">
        <v>1114</v>
      </c>
      <c r="D300" s="140">
        <v>12600</v>
      </c>
      <c r="E300" s="230">
        <v>2002139.9999999984</v>
      </c>
    </row>
    <row r="301" spans="1:5" s="120" customFormat="1" ht="12.75">
      <c r="A301" s="137"/>
      <c r="B301" s="138"/>
      <c r="C301" s="138"/>
      <c r="D301" s="140"/>
      <c r="E301" s="230">
        <v>0</v>
      </c>
    </row>
    <row r="302" spans="1:5" s="120" customFormat="1" ht="12.75">
      <c r="A302" s="137" t="s">
        <v>1115</v>
      </c>
      <c r="B302" s="138">
        <v>1103481</v>
      </c>
      <c r="C302" s="138" t="s">
        <v>1116</v>
      </c>
      <c r="D302" s="140">
        <v>300</v>
      </c>
      <c r="E302" s="230">
        <v>84149.99999999993</v>
      </c>
    </row>
    <row r="303" spans="1:5" s="120" customFormat="1" ht="12.75">
      <c r="A303" s="137" t="s">
        <v>1115</v>
      </c>
      <c r="B303" s="138">
        <v>1103482</v>
      </c>
      <c r="C303" s="138" t="s">
        <v>1117</v>
      </c>
      <c r="D303" s="140">
        <v>150</v>
      </c>
      <c r="E303" s="230">
        <v>64514.99999999994</v>
      </c>
    </row>
    <row r="304" spans="1:5" s="120" customFormat="1" ht="12.75">
      <c r="A304" s="137" t="s">
        <v>1115</v>
      </c>
      <c r="B304" s="138">
        <v>1103092</v>
      </c>
      <c r="C304" s="138" t="s">
        <v>1118</v>
      </c>
      <c r="D304" s="140">
        <v>100</v>
      </c>
      <c r="E304" s="230">
        <v>44349.99999999996</v>
      </c>
    </row>
    <row r="305" spans="1:5" s="120" customFormat="1" ht="12.75">
      <c r="A305" s="137"/>
      <c r="B305" s="138"/>
      <c r="C305" s="138"/>
      <c r="D305" s="140"/>
      <c r="E305" s="230">
        <v>0</v>
      </c>
    </row>
    <row r="306" spans="1:5" s="120" customFormat="1" ht="12.75">
      <c r="A306" s="137" t="s">
        <v>1119</v>
      </c>
      <c r="B306" s="138">
        <v>1103892</v>
      </c>
      <c r="C306" s="138" t="s">
        <v>1120</v>
      </c>
      <c r="D306" s="140">
        <v>250</v>
      </c>
      <c r="E306" s="230">
        <v>176199.99999999985</v>
      </c>
    </row>
    <row r="307" spans="1:5" s="120" customFormat="1" ht="12.75">
      <c r="A307" s="137"/>
      <c r="B307" s="138"/>
      <c r="C307" s="138"/>
      <c r="D307" s="140"/>
      <c r="E307" s="230">
        <v>0</v>
      </c>
    </row>
    <row r="308" spans="1:5" s="120" customFormat="1" ht="12.75">
      <c r="A308" s="137" t="s">
        <v>1121</v>
      </c>
      <c r="B308" s="138">
        <v>1103765</v>
      </c>
      <c r="C308" s="138" t="s">
        <v>372</v>
      </c>
      <c r="D308" s="140">
        <v>500</v>
      </c>
      <c r="E308" s="230">
        <v>84949.99999999993</v>
      </c>
    </row>
    <row r="309" spans="1:5" s="120" customFormat="1" ht="12.75">
      <c r="A309" s="137" t="s">
        <v>1121</v>
      </c>
      <c r="B309" s="138">
        <v>1103766</v>
      </c>
      <c r="C309" s="138" t="s">
        <v>373</v>
      </c>
      <c r="D309" s="140">
        <v>2000</v>
      </c>
      <c r="E309" s="230">
        <v>576199.9999999995</v>
      </c>
    </row>
    <row r="310" spans="1:5" s="120" customFormat="1" ht="12.75">
      <c r="A310" s="137"/>
      <c r="B310" s="138"/>
      <c r="C310" s="138"/>
      <c r="D310" s="140"/>
      <c r="E310" s="230">
        <v>0</v>
      </c>
    </row>
    <row r="311" spans="1:5" s="120" customFormat="1" ht="12.75">
      <c r="A311" s="137" t="s">
        <v>1122</v>
      </c>
      <c r="B311" s="138">
        <v>1400410</v>
      </c>
      <c r="C311" s="138" t="s">
        <v>1123</v>
      </c>
      <c r="D311" s="140">
        <v>19000</v>
      </c>
      <c r="E311" s="230">
        <v>1844899.9999999984</v>
      </c>
    </row>
    <row r="312" spans="1:5" s="120" customFormat="1" ht="12.75">
      <c r="A312" s="137"/>
      <c r="B312" s="138"/>
      <c r="C312" s="138"/>
      <c r="D312" s="140"/>
      <c r="E312" s="230">
        <v>0</v>
      </c>
    </row>
    <row r="313" spans="1:5" s="120" customFormat="1" ht="12.75">
      <c r="A313" s="137" t="s">
        <v>1124</v>
      </c>
      <c r="B313" s="138">
        <v>1103046</v>
      </c>
      <c r="C313" s="138" t="s">
        <v>1125</v>
      </c>
      <c r="D313" s="140">
        <v>6000</v>
      </c>
      <c r="E313" s="230">
        <v>1826399.9999999981</v>
      </c>
    </row>
    <row r="314" spans="1:5" s="120" customFormat="1" ht="12.75">
      <c r="A314" s="137" t="s">
        <v>1124</v>
      </c>
      <c r="B314" s="138">
        <v>1103051</v>
      </c>
      <c r="C314" s="138" t="s">
        <v>1126</v>
      </c>
      <c r="D314" s="140">
        <v>1800</v>
      </c>
      <c r="E314" s="230">
        <v>547919.9999999995</v>
      </c>
    </row>
    <row r="315" spans="1:5" s="120" customFormat="1" ht="12.75">
      <c r="A315" s="137"/>
      <c r="B315" s="138"/>
      <c r="C315" s="138"/>
      <c r="D315" s="140"/>
      <c r="E315" s="230">
        <v>0</v>
      </c>
    </row>
    <row r="316" spans="1:5" s="120" customFormat="1" ht="12.75">
      <c r="A316" s="137" t="s">
        <v>830</v>
      </c>
      <c r="B316" s="138">
        <v>1400142</v>
      </c>
      <c r="C316" s="138" t="s">
        <v>1127</v>
      </c>
      <c r="D316" s="140">
        <v>17000</v>
      </c>
      <c r="E316" s="230">
        <v>1336199.9999999988</v>
      </c>
    </row>
    <row r="317" spans="1:5" s="120" customFormat="1" ht="12.75">
      <c r="A317" s="137"/>
      <c r="B317" s="138"/>
      <c r="C317" s="138"/>
      <c r="D317" s="140"/>
      <c r="E317" s="230">
        <v>0</v>
      </c>
    </row>
    <row r="318" spans="1:5" s="120" customFormat="1" ht="12.75">
      <c r="A318" s="137" t="s">
        <v>1128</v>
      </c>
      <c r="B318" s="138">
        <v>1400041</v>
      </c>
      <c r="C318" s="138" t="s">
        <v>1129</v>
      </c>
      <c r="D318" s="140">
        <v>10000</v>
      </c>
      <c r="E318" s="230">
        <v>1952999.9999999981</v>
      </c>
    </row>
    <row r="319" spans="1:5" s="120" customFormat="1" ht="12.75">
      <c r="A319" s="137"/>
      <c r="B319" s="138"/>
      <c r="C319" s="138"/>
      <c r="D319" s="140"/>
      <c r="E319" s="230">
        <v>0</v>
      </c>
    </row>
    <row r="320" spans="1:5" s="120" customFormat="1" ht="12.75">
      <c r="A320" s="137" t="s">
        <v>1130</v>
      </c>
      <c r="B320" s="138">
        <v>1400441</v>
      </c>
      <c r="C320" s="138" t="s">
        <v>1131</v>
      </c>
      <c r="D320" s="140">
        <v>2800</v>
      </c>
      <c r="E320" s="230">
        <v>1490439.9999999984</v>
      </c>
    </row>
    <row r="321" spans="1:5" s="120" customFormat="1" ht="12.75">
      <c r="A321" s="137" t="s">
        <v>1130</v>
      </c>
      <c r="B321" s="138">
        <v>1400440</v>
      </c>
      <c r="C321" s="138" t="s">
        <v>1132</v>
      </c>
      <c r="D321" s="140">
        <v>8300</v>
      </c>
      <c r="E321" s="230">
        <v>2293289.999999998</v>
      </c>
    </row>
    <row r="322" spans="1:5" s="120" customFormat="1" ht="12.75">
      <c r="A322" s="137"/>
      <c r="B322" s="138"/>
      <c r="C322" s="138"/>
      <c r="D322" s="140"/>
      <c r="E322" s="230">
        <v>0</v>
      </c>
    </row>
    <row r="323" spans="1:5" s="120" customFormat="1" ht="12.75">
      <c r="A323" s="137" t="s">
        <v>1133</v>
      </c>
      <c r="B323" s="138">
        <v>1401290</v>
      </c>
      <c r="C323" s="138" t="s">
        <v>1134</v>
      </c>
      <c r="D323" s="140">
        <v>9000</v>
      </c>
      <c r="E323" s="230">
        <v>1243799.999999999</v>
      </c>
    </row>
    <row r="324" spans="1:5" s="120" customFormat="1" ht="12.75">
      <c r="A324" s="137"/>
      <c r="B324" s="138"/>
      <c r="C324" s="138"/>
      <c r="D324" s="140"/>
      <c r="E324" s="230">
        <v>0</v>
      </c>
    </row>
    <row r="325" spans="1:5" s="120" customFormat="1" ht="12.75">
      <c r="A325" s="137" t="s">
        <v>1135</v>
      </c>
      <c r="B325" s="138">
        <v>1400400</v>
      </c>
      <c r="C325" s="138" t="s">
        <v>1136</v>
      </c>
      <c r="D325" s="140">
        <v>2200</v>
      </c>
      <c r="E325" s="230">
        <v>359259.99999999965</v>
      </c>
    </row>
    <row r="326" spans="1:5" s="120" customFormat="1" ht="12.75">
      <c r="A326" s="137"/>
      <c r="B326" s="138"/>
      <c r="C326" s="138"/>
      <c r="D326" s="140"/>
      <c r="E326" s="230">
        <v>0</v>
      </c>
    </row>
    <row r="327" spans="1:5" s="120" customFormat="1" ht="12.75">
      <c r="A327" s="137" t="s">
        <v>1137</v>
      </c>
      <c r="B327" s="138">
        <v>1107183</v>
      </c>
      <c r="C327" s="138" t="s">
        <v>1138</v>
      </c>
      <c r="D327" s="140">
        <v>6700</v>
      </c>
      <c r="E327" s="230">
        <v>722929.9999999994</v>
      </c>
    </row>
    <row r="328" spans="1:5" s="120" customFormat="1" ht="12.75">
      <c r="A328" s="137"/>
      <c r="B328" s="138"/>
      <c r="C328" s="138"/>
      <c r="D328" s="140"/>
      <c r="E328" s="230">
        <v>0</v>
      </c>
    </row>
    <row r="329" spans="1:5" s="120" customFormat="1" ht="12.75">
      <c r="A329" s="137" t="s">
        <v>1139</v>
      </c>
      <c r="B329" s="138">
        <v>1107018</v>
      </c>
      <c r="C329" s="138" t="s">
        <v>1140</v>
      </c>
      <c r="D329" s="140">
        <v>350</v>
      </c>
      <c r="E329" s="230">
        <v>150044.99999999988</v>
      </c>
    </row>
    <row r="330" spans="1:5" s="120" customFormat="1" ht="12.75">
      <c r="A330" s="137"/>
      <c r="B330" s="138"/>
      <c r="C330" s="138"/>
      <c r="D330" s="140"/>
      <c r="E330" s="230">
        <v>0</v>
      </c>
    </row>
    <row r="331" spans="1:5" s="120" customFormat="1" ht="12.75">
      <c r="A331" s="137" t="s">
        <v>1141</v>
      </c>
      <c r="B331" s="138">
        <v>1107582</v>
      </c>
      <c r="C331" s="138" t="s">
        <v>1142</v>
      </c>
      <c r="D331" s="140">
        <v>2200</v>
      </c>
      <c r="E331" s="230">
        <v>318779.9999999997</v>
      </c>
    </row>
    <row r="332" spans="1:5" s="120" customFormat="1" ht="12.75">
      <c r="A332" s="137" t="s">
        <v>1141</v>
      </c>
      <c r="B332" s="138">
        <v>1107580</v>
      </c>
      <c r="C332" s="138" t="s">
        <v>1143</v>
      </c>
      <c r="D332" s="140">
        <v>1400</v>
      </c>
      <c r="E332" s="230">
        <v>104859.99999999993</v>
      </c>
    </row>
    <row r="333" spans="1:5" s="120" customFormat="1" ht="12.75">
      <c r="A333" s="137" t="s">
        <v>1141</v>
      </c>
      <c r="B333" s="138">
        <v>1107810</v>
      </c>
      <c r="C333" s="138" t="s">
        <v>1144</v>
      </c>
      <c r="D333" s="140">
        <v>200</v>
      </c>
      <c r="E333" s="230">
        <v>45919.999999999956</v>
      </c>
    </row>
    <row r="334" spans="1:5" s="120" customFormat="1" ht="12.75">
      <c r="A334" s="137" t="s">
        <v>1141</v>
      </c>
      <c r="B334" s="138">
        <v>1107814</v>
      </c>
      <c r="C334" s="138" t="s">
        <v>1145</v>
      </c>
      <c r="D334" s="140">
        <v>50</v>
      </c>
      <c r="E334" s="230">
        <v>13724.999999999989</v>
      </c>
    </row>
    <row r="335" spans="1:5" s="120" customFormat="1" ht="12.75">
      <c r="A335" s="137" t="s">
        <v>1141</v>
      </c>
      <c r="B335" s="138">
        <v>1107750</v>
      </c>
      <c r="C335" s="138" t="s">
        <v>1146</v>
      </c>
      <c r="D335" s="140">
        <v>4000</v>
      </c>
      <c r="E335" s="230">
        <v>279599.99999999977</v>
      </c>
    </row>
    <row r="336" spans="1:5" s="120" customFormat="1" ht="12.75">
      <c r="A336" s="137" t="s">
        <v>1141</v>
      </c>
      <c r="B336" s="138">
        <v>1107751</v>
      </c>
      <c r="C336" s="138" t="s">
        <v>1147</v>
      </c>
      <c r="D336" s="140">
        <v>900</v>
      </c>
      <c r="E336" s="230">
        <v>125909.99999999988</v>
      </c>
    </row>
    <row r="337" spans="1:5" s="120" customFormat="1" ht="12.75">
      <c r="A337" s="137" t="s">
        <v>1141</v>
      </c>
      <c r="B337" s="138">
        <v>1107496</v>
      </c>
      <c r="C337" s="138" t="s">
        <v>1148</v>
      </c>
      <c r="D337" s="140">
        <v>34500</v>
      </c>
      <c r="E337" s="230">
        <v>4999049.999999996</v>
      </c>
    </row>
    <row r="338" spans="1:5" s="120" customFormat="1" ht="12.75">
      <c r="A338" s="137" t="s">
        <v>1141</v>
      </c>
      <c r="B338" s="138">
        <v>1107821</v>
      </c>
      <c r="C338" s="138" t="s">
        <v>1149</v>
      </c>
      <c r="D338" s="140"/>
      <c r="E338" s="230">
        <v>0</v>
      </c>
    </row>
    <row r="339" spans="1:5" s="120" customFormat="1" ht="12.75">
      <c r="A339" s="137"/>
      <c r="B339" s="138"/>
      <c r="C339" s="138"/>
      <c r="D339" s="140"/>
      <c r="E339" s="230">
        <v>0</v>
      </c>
    </row>
    <row r="340" spans="1:5" s="120" customFormat="1" ht="12.75">
      <c r="A340" s="137" t="s">
        <v>1150</v>
      </c>
      <c r="B340" s="138">
        <v>1107500</v>
      </c>
      <c r="C340" s="138" t="s">
        <v>172</v>
      </c>
      <c r="D340" s="140">
        <v>700</v>
      </c>
      <c r="E340" s="230">
        <v>64119.999999999935</v>
      </c>
    </row>
    <row r="341" spans="1:6" s="124" customFormat="1" ht="15">
      <c r="A341" s="137" t="s">
        <v>1150</v>
      </c>
      <c r="B341" s="138">
        <v>1107170</v>
      </c>
      <c r="C341" s="138" t="s">
        <v>1151</v>
      </c>
      <c r="D341" s="140">
        <v>5300</v>
      </c>
      <c r="E341" s="230">
        <v>485479.99999999953</v>
      </c>
      <c r="F341" s="120"/>
    </row>
    <row r="342" spans="1:6" s="124" customFormat="1" ht="15">
      <c r="A342" s="137"/>
      <c r="B342" s="138"/>
      <c r="C342" s="138"/>
      <c r="D342" s="140"/>
      <c r="E342" s="230">
        <v>0</v>
      </c>
      <c r="F342" s="120"/>
    </row>
    <row r="343" spans="1:6" s="124" customFormat="1" ht="15">
      <c r="A343" s="137" t="s">
        <v>1152</v>
      </c>
      <c r="B343" s="138">
        <v>1107042</v>
      </c>
      <c r="C343" s="138" t="s">
        <v>1153</v>
      </c>
      <c r="D343" s="140">
        <v>4000</v>
      </c>
      <c r="E343" s="230">
        <v>421199.99999999965</v>
      </c>
      <c r="F343" s="120"/>
    </row>
    <row r="344" spans="1:5" s="120" customFormat="1" ht="12.75">
      <c r="A344" s="137" t="s">
        <v>1152</v>
      </c>
      <c r="B344" s="138">
        <v>1107020</v>
      </c>
      <c r="C344" s="138" t="s">
        <v>1154</v>
      </c>
      <c r="D344" s="140">
        <v>26000</v>
      </c>
      <c r="E344" s="230">
        <v>3504799.9999999977</v>
      </c>
    </row>
    <row r="345" spans="1:5" s="120" customFormat="1" ht="12.75">
      <c r="A345" s="137" t="s">
        <v>1152</v>
      </c>
      <c r="B345" s="138">
        <v>1107021</v>
      </c>
      <c r="C345" s="138" t="s">
        <v>382</v>
      </c>
      <c r="D345" s="140">
        <v>350</v>
      </c>
      <c r="E345" s="230">
        <v>83089.99999999993</v>
      </c>
    </row>
    <row r="346" spans="1:5" s="120" customFormat="1" ht="12.75">
      <c r="A346" s="137" t="s">
        <v>1152</v>
      </c>
      <c r="B346" s="138">
        <v>1107025</v>
      </c>
      <c r="C346" s="138" t="s">
        <v>1155</v>
      </c>
      <c r="D346" s="140">
        <v>130</v>
      </c>
      <c r="E346" s="230">
        <v>30861.99999999997</v>
      </c>
    </row>
    <row r="347" spans="1:6" s="146" customFormat="1" ht="15">
      <c r="A347" s="137" t="s">
        <v>1152</v>
      </c>
      <c r="B347" s="138">
        <v>1107027</v>
      </c>
      <c r="C347" s="138" t="s">
        <v>1156</v>
      </c>
      <c r="D347" s="140">
        <v>7000</v>
      </c>
      <c r="E347" s="230">
        <v>943599.9999999993</v>
      </c>
      <c r="F347" s="120"/>
    </row>
    <row r="348" spans="1:6" s="146" customFormat="1" ht="15">
      <c r="A348" s="137" t="s">
        <v>1152</v>
      </c>
      <c r="B348" s="138">
        <v>1107026</v>
      </c>
      <c r="C348" s="138" t="s">
        <v>1157</v>
      </c>
      <c r="D348" s="140">
        <v>1300</v>
      </c>
      <c r="E348" s="230">
        <v>136889.99999999988</v>
      </c>
      <c r="F348" s="120"/>
    </row>
    <row r="349" spans="1:5" s="120" customFormat="1" ht="12.75">
      <c r="A349" s="137" t="s">
        <v>1152</v>
      </c>
      <c r="B349" s="138">
        <v>1107035</v>
      </c>
      <c r="C349" s="138" t="s">
        <v>1158</v>
      </c>
      <c r="D349" s="140">
        <v>4800</v>
      </c>
      <c r="E349" s="230">
        <v>505439.99999999953</v>
      </c>
    </row>
    <row r="350" spans="1:5" s="120" customFormat="1" ht="12.75">
      <c r="A350" s="137" t="s">
        <v>1152</v>
      </c>
      <c r="B350" s="138">
        <v>1107036</v>
      </c>
      <c r="C350" s="138" t="s">
        <v>1159</v>
      </c>
      <c r="D350" s="140">
        <v>11500</v>
      </c>
      <c r="E350" s="230">
        <v>1550199.9999999988</v>
      </c>
    </row>
    <row r="351" spans="1:6" s="146" customFormat="1" ht="15">
      <c r="A351" s="137" t="s">
        <v>1152</v>
      </c>
      <c r="B351" s="138">
        <v>1107037</v>
      </c>
      <c r="C351" s="138" t="s">
        <v>1160</v>
      </c>
      <c r="D351" s="140">
        <v>100</v>
      </c>
      <c r="E351" s="230">
        <v>23739.999999999978</v>
      </c>
      <c r="F351" s="120"/>
    </row>
    <row r="352" spans="1:5" s="120" customFormat="1" ht="12.75">
      <c r="A352" s="137" t="s">
        <v>1152</v>
      </c>
      <c r="B352" s="138">
        <v>1107022</v>
      </c>
      <c r="C352" s="138" t="s">
        <v>1161</v>
      </c>
      <c r="D352" s="140">
        <v>350</v>
      </c>
      <c r="E352" s="230">
        <v>83089.99999999993</v>
      </c>
    </row>
    <row r="353" spans="1:6" s="124" customFormat="1" ht="15">
      <c r="A353" s="137" t="s">
        <v>1152</v>
      </c>
      <c r="B353" s="138">
        <v>1107023</v>
      </c>
      <c r="C353" s="138" t="s">
        <v>1162</v>
      </c>
      <c r="D353" s="140">
        <v>58000</v>
      </c>
      <c r="E353" s="230">
        <v>7818399.999999994</v>
      </c>
      <c r="F353" s="120"/>
    </row>
    <row r="354" spans="1:6" s="124" customFormat="1" ht="15">
      <c r="A354" s="137"/>
      <c r="B354" s="138"/>
      <c r="C354" s="138"/>
      <c r="D354" s="140"/>
      <c r="E354" s="230">
        <v>0</v>
      </c>
      <c r="F354" s="120"/>
    </row>
    <row r="355" spans="1:6" s="124" customFormat="1" ht="15">
      <c r="A355" s="137" t="s">
        <v>1163</v>
      </c>
      <c r="B355" s="138">
        <v>1107633</v>
      </c>
      <c r="C355" s="138" t="s">
        <v>1164</v>
      </c>
      <c r="D355" s="140">
        <v>13000</v>
      </c>
      <c r="E355" s="230">
        <v>3703699.9999999963</v>
      </c>
      <c r="F355" s="120"/>
    </row>
    <row r="356" spans="1:6" s="124" customFormat="1" ht="15">
      <c r="A356" s="137" t="s">
        <v>1163</v>
      </c>
      <c r="B356" s="138">
        <v>1107645</v>
      </c>
      <c r="C356" s="138" t="s">
        <v>1165</v>
      </c>
      <c r="D356" s="140">
        <v>100</v>
      </c>
      <c r="E356" s="230">
        <v>26589.999999999975</v>
      </c>
      <c r="F356" s="120"/>
    </row>
    <row r="357" spans="1:5" s="120" customFormat="1" ht="12.75">
      <c r="A357" s="137" t="s">
        <v>1163</v>
      </c>
      <c r="B357" s="138">
        <v>1107634</v>
      </c>
      <c r="C357" s="138" t="s">
        <v>1166</v>
      </c>
      <c r="D357" s="140">
        <v>3600</v>
      </c>
      <c r="E357" s="230">
        <v>1025639.9999999991</v>
      </c>
    </row>
    <row r="358" spans="1:5" s="120" customFormat="1" ht="12.75">
      <c r="A358" s="137" t="s">
        <v>1163</v>
      </c>
      <c r="B358" s="138">
        <v>1107666</v>
      </c>
      <c r="C358" s="138" t="s">
        <v>1167</v>
      </c>
      <c r="D358" s="140">
        <v>100</v>
      </c>
      <c r="E358" s="230">
        <v>26589.999999999975</v>
      </c>
    </row>
    <row r="359" spans="1:6" s="124" customFormat="1" ht="15">
      <c r="A359" s="137" t="s">
        <v>1163</v>
      </c>
      <c r="B359" s="138">
        <v>1107632</v>
      </c>
      <c r="C359" s="138" t="s">
        <v>1168</v>
      </c>
      <c r="D359" s="140">
        <v>1000</v>
      </c>
      <c r="E359" s="230">
        <v>345699.9999999997</v>
      </c>
      <c r="F359" s="120"/>
    </row>
    <row r="360" spans="1:6" s="124" customFormat="1" ht="15">
      <c r="A360" s="137"/>
      <c r="B360" s="138"/>
      <c r="C360" s="138"/>
      <c r="D360" s="140"/>
      <c r="E360" s="230">
        <v>0</v>
      </c>
      <c r="F360" s="120"/>
    </row>
    <row r="361" spans="1:5" s="120" customFormat="1" ht="12.75">
      <c r="A361" s="137" t="s">
        <v>1169</v>
      </c>
      <c r="B361" s="138">
        <v>1107676</v>
      </c>
      <c r="C361" s="138" t="s">
        <v>1170</v>
      </c>
      <c r="D361" s="140">
        <v>100</v>
      </c>
      <c r="E361" s="230">
        <v>11979.99999999999</v>
      </c>
    </row>
    <row r="362" spans="1:5" s="120" customFormat="1" ht="12.75">
      <c r="A362" s="137" t="s">
        <v>1169</v>
      </c>
      <c r="B362" s="138">
        <v>1107621</v>
      </c>
      <c r="C362" s="138" t="s">
        <v>1171</v>
      </c>
      <c r="D362" s="140"/>
      <c r="E362" s="230">
        <v>0</v>
      </c>
    </row>
    <row r="363" spans="1:6" s="124" customFormat="1" ht="15">
      <c r="A363" s="137" t="s">
        <v>1169</v>
      </c>
      <c r="B363" s="138">
        <v>1107622</v>
      </c>
      <c r="C363" s="138" t="s">
        <v>1172</v>
      </c>
      <c r="D363" s="140"/>
      <c r="E363" s="230">
        <v>0</v>
      </c>
      <c r="F363" s="120"/>
    </row>
    <row r="364" spans="1:6" s="124" customFormat="1" ht="15">
      <c r="A364" s="137" t="s">
        <v>1169</v>
      </c>
      <c r="B364" s="138">
        <v>1107620</v>
      </c>
      <c r="C364" s="138" t="s">
        <v>1173</v>
      </c>
      <c r="D364" s="140"/>
      <c r="E364" s="230">
        <v>0</v>
      </c>
      <c r="F364" s="120"/>
    </row>
    <row r="365" spans="1:6" s="124" customFormat="1" ht="15">
      <c r="A365" s="137" t="s">
        <v>1169</v>
      </c>
      <c r="B365" s="138">
        <v>1107625</v>
      </c>
      <c r="C365" s="138" t="s">
        <v>1174</v>
      </c>
      <c r="D365" s="140">
        <v>9500</v>
      </c>
      <c r="E365" s="230">
        <v>1218849.999999999</v>
      </c>
      <c r="F365" s="120"/>
    </row>
    <row r="366" spans="1:6" s="124" customFormat="1" ht="15">
      <c r="A366" s="137" t="s">
        <v>1169</v>
      </c>
      <c r="B366" s="138">
        <v>1107660</v>
      </c>
      <c r="C366" s="138" t="s">
        <v>8</v>
      </c>
      <c r="D366" s="140">
        <v>11000</v>
      </c>
      <c r="E366" s="230">
        <v>1317799.999999999</v>
      </c>
      <c r="F366" s="120"/>
    </row>
    <row r="367" spans="1:5" s="120" customFormat="1" ht="12.75">
      <c r="A367" s="137" t="s">
        <v>1169</v>
      </c>
      <c r="B367" s="138">
        <v>1107661</v>
      </c>
      <c r="C367" s="138" t="s">
        <v>1175</v>
      </c>
      <c r="D367" s="140">
        <v>200</v>
      </c>
      <c r="E367" s="230">
        <v>41019.99999999996</v>
      </c>
    </row>
    <row r="368" spans="1:5" s="120" customFormat="1" ht="12.75">
      <c r="A368" s="137" t="s">
        <v>1169</v>
      </c>
      <c r="B368" s="138">
        <v>1107833</v>
      </c>
      <c r="C368" s="138" t="s">
        <v>1176</v>
      </c>
      <c r="D368" s="140">
        <v>300</v>
      </c>
      <c r="E368" s="230">
        <v>38489.99999999996</v>
      </c>
    </row>
    <row r="369" spans="1:5" s="120" customFormat="1" ht="12.75">
      <c r="A369" s="137" t="s">
        <v>1169</v>
      </c>
      <c r="B369" s="138">
        <v>1107834</v>
      </c>
      <c r="C369" s="138" t="s">
        <v>1177</v>
      </c>
      <c r="D369" s="140">
        <v>30</v>
      </c>
      <c r="E369" s="230">
        <v>6590.9999999999945</v>
      </c>
    </row>
    <row r="370" spans="1:5" s="120" customFormat="1" ht="12.75">
      <c r="A370" s="137"/>
      <c r="B370" s="138"/>
      <c r="C370" s="138"/>
      <c r="D370" s="140"/>
      <c r="E370" s="230">
        <v>0</v>
      </c>
    </row>
    <row r="371" spans="1:5" s="120" customFormat="1" ht="12.75">
      <c r="A371" s="137" t="s">
        <v>1178</v>
      </c>
      <c r="B371" s="138">
        <v>1107024</v>
      </c>
      <c r="C371" s="138" t="s">
        <v>1179</v>
      </c>
      <c r="D371" s="140">
        <v>3200</v>
      </c>
      <c r="E371" s="230">
        <v>560319.9999999995</v>
      </c>
    </row>
    <row r="372" spans="1:5" s="120" customFormat="1" ht="12.75">
      <c r="A372" s="137" t="s">
        <v>1178</v>
      </c>
      <c r="B372" s="138">
        <v>1401531</v>
      </c>
      <c r="C372" s="138" t="s">
        <v>1180</v>
      </c>
      <c r="D372" s="140">
        <v>300</v>
      </c>
      <c r="E372" s="230">
        <v>52529.999999999956</v>
      </c>
    </row>
    <row r="373" spans="1:5" s="120" customFormat="1" ht="12.75">
      <c r="A373" s="137"/>
      <c r="B373" s="138"/>
      <c r="C373" s="138"/>
      <c r="D373" s="140"/>
      <c r="E373" s="230">
        <v>0</v>
      </c>
    </row>
    <row r="374" spans="1:5" s="120" customFormat="1" ht="12.75">
      <c r="A374" s="137" t="s">
        <v>1181</v>
      </c>
      <c r="B374" s="138">
        <v>1402836</v>
      </c>
      <c r="C374" s="138" t="s">
        <v>1182</v>
      </c>
      <c r="D374" s="140"/>
      <c r="E374" s="230">
        <v>0</v>
      </c>
    </row>
    <row r="375" spans="1:5" s="120" customFormat="1" ht="12.75">
      <c r="A375" s="137" t="s">
        <v>1181</v>
      </c>
      <c r="B375" s="138">
        <v>1402835</v>
      </c>
      <c r="C375" s="138" t="s">
        <v>1183</v>
      </c>
      <c r="D375" s="140"/>
      <c r="E375" s="230">
        <v>0</v>
      </c>
    </row>
    <row r="376" spans="1:5" s="120" customFormat="1" ht="12.75">
      <c r="A376" s="137" t="s">
        <v>1181</v>
      </c>
      <c r="B376" s="138">
        <v>1402143</v>
      </c>
      <c r="C376" s="138" t="s">
        <v>1184</v>
      </c>
      <c r="D376" s="140"/>
      <c r="E376" s="230">
        <v>0</v>
      </c>
    </row>
    <row r="377" spans="1:5" s="120" customFormat="1" ht="12.75">
      <c r="A377" s="137" t="s">
        <v>1181</v>
      </c>
      <c r="B377" s="138">
        <v>1402142</v>
      </c>
      <c r="C377" s="138" t="s">
        <v>1185</v>
      </c>
      <c r="D377" s="140"/>
      <c r="E377" s="230">
        <v>0</v>
      </c>
    </row>
    <row r="378" spans="1:5" s="120" customFormat="1" ht="12.75">
      <c r="A378" s="137" t="s">
        <v>1181</v>
      </c>
      <c r="B378" s="138">
        <v>1402141</v>
      </c>
      <c r="C378" s="138" t="s">
        <v>1186</v>
      </c>
      <c r="D378" s="140">
        <v>1000</v>
      </c>
      <c r="E378" s="230">
        <v>57399.99999999995</v>
      </c>
    </row>
    <row r="379" spans="1:5" s="120" customFormat="1" ht="12.75">
      <c r="A379" s="137" t="s">
        <v>1181</v>
      </c>
      <c r="B379" s="138">
        <v>1402140</v>
      </c>
      <c r="C379" s="138" t="s">
        <v>1187</v>
      </c>
      <c r="D379" s="140">
        <v>2000</v>
      </c>
      <c r="E379" s="230">
        <v>94799.99999999993</v>
      </c>
    </row>
    <row r="380" spans="1:5" s="120" customFormat="1" ht="15.75" customHeight="1">
      <c r="A380" s="137" t="s">
        <v>1181</v>
      </c>
      <c r="B380" s="138">
        <v>1402857</v>
      </c>
      <c r="C380" s="138" t="s">
        <v>1188</v>
      </c>
      <c r="D380" s="140"/>
      <c r="E380" s="230">
        <v>0</v>
      </c>
    </row>
    <row r="381" spans="1:5" s="120" customFormat="1" ht="12.75">
      <c r="A381" s="143" t="s">
        <v>1181</v>
      </c>
      <c r="B381" s="144">
        <v>1402858</v>
      </c>
      <c r="C381" s="144" t="s">
        <v>1189</v>
      </c>
      <c r="D381" s="140"/>
      <c r="E381" s="230">
        <v>0</v>
      </c>
    </row>
    <row r="382" spans="1:5" s="120" customFormat="1" ht="12.75">
      <c r="A382" s="137" t="s">
        <v>1181</v>
      </c>
      <c r="B382" s="138">
        <v>1402854</v>
      </c>
      <c r="C382" s="138" t="s">
        <v>1190</v>
      </c>
      <c r="D382" s="140">
        <v>6500</v>
      </c>
      <c r="E382" s="230">
        <v>373099.9999999997</v>
      </c>
    </row>
    <row r="383" spans="1:5" s="120" customFormat="1" ht="12.75">
      <c r="A383" s="137" t="s">
        <v>1181</v>
      </c>
      <c r="B383" s="138">
        <v>1402862</v>
      </c>
      <c r="C383" s="138" t="s">
        <v>1191</v>
      </c>
      <c r="D383" s="140">
        <v>17000</v>
      </c>
      <c r="E383" s="230">
        <v>805799.9999999993</v>
      </c>
    </row>
    <row r="384" spans="1:5" s="120" customFormat="1" ht="12.75">
      <c r="A384" s="137" t="s">
        <v>1181</v>
      </c>
      <c r="B384" s="138">
        <v>1402736</v>
      </c>
      <c r="C384" s="138" t="s">
        <v>1192</v>
      </c>
      <c r="D384" s="140"/>
      <c r="E384" s="230">
        <v>0</v>
      </c>
    </row>
    <row r="385" spans="1:5" s="120" customFormat="1" ht="12.75">
      <c r="A385" s="137" t="s">
        <v>1181</v>
      </c>
      <c r="B385" s="138">
        <v>1402735</v>
      </c>
      <c r="C385" s="138" t="s">
        <v>1193</v>
      </c>
      <c r="D385" s="140"/>
      <c r="E385" s="230">
        <v>0</v>
      </c>
    </row>
    <row r="386" spans="1:5" s="120" customFormat="1" ht="12.75">
      <c r="A386" s="137" t="s">
        <v>1181</v>
      </c>
      <c r="B386" s="138">
        <v>1402866</v>
      </c>
      <c r="C386" s="138" t="s">
        <v>1194</v>
      </c>
      <c r="D386" s="140"/>
      <c r="E386" s="230">
        <v>0</v>
      </c>
    </row>
    <row r="387" spans="1:5" s="120" customFormat="1" ht="12.75">
      <c r="A387" s="137" t="s">
        <v>1181</v>
      </c>
      <c r="B387" s="138">
        <v>1402865</v>
      </c>
      <c r="C387" s="138" t="s">
        <v>1195</v>
      </c>
      <c r="D387" s="140"/>
      <c r="E387" s="230">
        <v>0</v>
      </c>
    </row>
    <row r="388" spans="1:5" s="120" customFormat="1" ht="12.75">
      <c r="A388" s="137" t="s">
        <v>1181</v>
      </c>
      <c r="B388" s="138">
        <v>1402147</v>
      </c>
      <c r="C388" s="138" t="s">
        <v>1196</v>
      </c>
      <c r="D388" s="140">
        <v>3000</v>
      </c>
      <c r="E388" s="230">
        <v>172199.99999999985</v>
      </c>
    </row>
    <row r="389" spans="1:5" s="120" customFormat="1" ht="12.75">
      <c r="A389" s="137" t="s">
        <v>1181</v>
      </c>
      <c r="B389" s="138">
        <v>1402146</v>
      </c>
      <c r="C389" s="138" t="s">
        <v>1197</v>
      </c>
      <c r="D389" s="140">
        <v>12000</v>
      </c>
      <c r="E389" s="230">
        <v>568799.9999999995</v>
      </c>
    </row>
    <row r="390" spans="1:5" s="120" customFormat="1" ht="12.75">
      <c r="A390" s="137" t="s">
        <v>1181</v>
      </c>
      <c r="B390" s="138">
        <v>1402833</v>
      </c>
      <c r="C390" s="138" t="s">
        <v>1198</v>
      </c>
      <c r="D390" s="140">
        <v>9000</v>
      </c>
      <c r="E390" s="230">
        <v>774899.9999999993</v>
      </c>
    </row>
    <row r="391" spans="1:5" s="120" customFormat="1" ht="12.75">
      <c r="A391" s="137" t="s">
        <v>1181</v>
      </c>
      <c r="B391" s="138">
        <v>1402956</v>
      </c>
      <c r="C391" s="138" t="s">
        <v>1199</v>
      </c>
      <c r="D391" s="140">
        <v>25000</v>
      </c>
      <c r="E391" s="230">
        <v>1777499.9999999984</v>
      </c>
    </row>
    <row r="392" spans="1:5" s="120" customFormat="1" ht="12.75">
      <c r="A392" s="137" t="s">
        <v>1181</v>
      </c>
      <c r="B392" s="138">
        <v>1402853</v>
      </c>
      <c r="C392" s="138" t="s">
        <v>1200</v>
      </c>
      <c r="D392" s="140">
        <v>5000</v>
      </c>
      <c r="E392" s="230">
        <v>430499.99999999965</v>
      </c>
    </row>
    <row r="393" spans="1:5" s="120" customFormat="1" ht="12.75">
      <c r="A393" s="137" t="s">
        <v>1181</v>
      </c>
      <c r="B393" s="138">
        <v>1402852</v>
      </c>
      <c r="C393" s="138" t="s">
        <v>1201</v>
      </c>
      <c r="D393" s="140">
        <v>11000</v>
      </c>
      <c r="E393" s="230">
        <v>782099.9999999993</v>
      </c>
    </row>
    <row r="394" spans="1:5" s="120" customFormat="1" ht="12.75">
      <c r="A394" s="137" t="s">
        <v>1181</v>
      </c>
      <c r="B394" s="138">
        <v>1402001</v>
      </c>
      <c r="C394" s="138" t="s">
        <v>1202</v>
      </c>
      <c r="D394" s="140">
        <v>1500</v>
      </c>
      <c r="E394" s="230">
        <v>86099.99999999993</v>
      </c>
    </row>
    <row r="395" spans="1:5" s="120" customFormat="1" ht="12.75">
      <c r="A395" s="137" t="s">
        <v>1181</v>
      </c>
      <c r="B395" s="138">
        <v>1402000</v>
      </c>
      <c r="C395" s="138" t="s">
        <v>1203</v>
      </c>
      <c r="D395" s="140">
        <v>4000</v>
      </c>
      <c r="E395" s="230">
        <v>189599.99999999985</v>
      </c>
    </row>
    <row r="396" spans="1:5" s="120" customFormat="1" ht="12.75">
      <c r="A396" s="137" t="s">
        <v>1181</v>
      </c>
      <c r="B396" s="138">
        <v>1402877</v>
      </c>
      <c r="C396" s="138" t="s">
        <v>1204</v>
      </c>
      <c r="D396" s="140">
        <v>5000</v>
      </c>
      <c r="E396" s="230">
        <v>430499.99999999965</v>
      </c>
    </row>
    <row r="397" spans="1:5" s="120" customFormat="1" ht="12.75">
      <c r="A397" s="137" t="s">
        <v>1181</v>
      </c>
      <c r="B397" s="138">
        <v>1402878</v>
      </c>
      <c r="C397" s="138" t="s">
        <v>1205</v>
      </c>
      <c r="D397" s="140">
        <v>18000</v>
      </c>
      <c r="E397" s="230">
        <v>1279799.999999999</v>
      </c>
    </row>
    <row r="398" spans="1:5" s="120" customFormat="1" ht="12.75">
      <c r="A398" s="137"/>
      <c r="B398" s="138"/>
      <c r="C398" s="138"/>
      <c r="D398" s="140"/>
      <c r="E398" s="230">
        <v>0</v>
      </c>
    </row>
    <row r="399" spans="1:5" s="120" customFormat="1" ht="12.75">
      <c r="A399" s="137" t="s">
        <v>1206</v>
      </c>
      <c r="B399" s="138">
        <v>1402821</v>
      </c>
      <c r="C399" s="138" t="s">
        <v>1207</v>
      </c>
      <c r="D399" s="140">
        <v>10500</v>
      </c>
      <c r="E399" s="230">
        <v>3386249.999999997</v>
      </c>
    </row>
    <row r="400" spans="1:5" s="120" customFormat="1" ht="12.75">
      <c r="A400" s="137"/>
      <c r="B400" s="138"/>
      <c r="C400" s="138"/>
      <c r="D400" s="140"/>
      <c r="E400" s="230">
        <v>0</v>
      </c>
    </row>
    <row r="401" spans="1:5" s="120" customFormat="1" ht="12.75">
      <c r="A401" s="137" t="s">
        <v>1208</v>
      </c>
      <c r="B401" s="138">
        <v>1402481</v>
      </c>
      <c r="C401" s="138" t="s">
        <v>1209</v>
      </c>
      <c r="D401" s="140">
        <v>18000</v>
      </c>
      <c r="E401" s="230">
        <v>2829599.9999999977</v>
      </c>
    </row>
    <row r="402" spans="1:5" s="120" customFormat="1" ht="12.75">
      <c r="A402" s="137"/>
      <c r="B402" s="138"/>
      <c r="C402" s="138"/>
      <c r="D402" s="140"/>
      <c r="E402" s="230">
        <v>0</v>
      </c>
    </row>
    <row r="403" spans="1:5" s="120" customFormat="1" ht="12.75">
      <c r="A403" s="137" t="s">
        <v>1210</v>
      </c>
      <c r="B403" s="138">
        <v>1402721</v>
      </c>
      <c r="C403" s="138" t="s">
        <v>1211</v>
      </c>
      <c r="D403" s="140">
        <v>300</v>
      </c>
      <c r="E403" s="230">
        <v>39239.99999999996</v>
      </c>
    </row>
    <row r="404" spans="1:5" s="120" customFormat="1" ht="12.75">
      <c r="A404" s="137" t="s">
        <v>1210</v>
      </c>
      <c r="B404" s="138">
        <v>1402703</v>
      </c>
      <c r="C404" s="138" t="s">
        <v>1212</v>
      </c>
      <c r="D404" s="140">
        <v>7000</v>
      </c>
      <c r="E404" s="230">
        <v>449399.99999999965</v>
      </c>
    </row>
    <row r="405" spans="1:5" s="120" customFormat="1" ht="12.75">
      <c r="A405" s="137" t="s">
        <v>1210</v>
      </c>
      <c r="B405" s="138">
        <v>1402704</v>
      </c>
      <c r="C405" s="138" t="s">
        <v>1213</v>
      </c>
      <c r="D405" s="140">
        <v>14500</v>
      </c>
      <c r="E405" s="230">
        <v>2106849.999999998</v>
      </c>
    </row>
    <row r="406" spans="1:5" s="120" customFormat="1" ht="12.75">
      <c r="A406" s="137" t="s">
        <v>1210</v>
      </c>
      <c r="B406" s="138">
        <v>1402120</v>
      </c>
      <c r="C406" s="138" t="s">
        <v>1214</v>
      </c>
      <c r="D406" s="140">
        <v>2000</v>
      </c>
      <c r="E406" s="230">
        <v>128399.99999999988</v>
      </c>
    </row>
    <row r="407" spans="1:5" s="120" customFormat="1" ht="12.75">
      <c r="A407" s="137" t="s">
        <v>1210</v>
      </c>
      <c r="B407" s="138">
        <v>1402121</v>
      </c>
      <c r="C407" s="138" t="s">
        <v>1215</v>
      </c>
      <c r="D407" s="140">
        <v>400</v>
      </c>
      <c r="E407" s="230">
        <v>34839.99999999997</v>
      </c>
    </row>
    <row r="408" spans="1:5" s="120" customFormat="1" ht="12.75">
      <c r="A408" s="137"/>
      <c r="B408" s="138"/>
      <c r="C408" s="138"/>
      <c r="D408" s="140"/>
      <c r="E408" s="230">
        <v>0</v>
      </c>
    </row>
    <row r="409" spans="1:5" s="120" customFormat="1" ht="12.75">
      <c r="A409" s="137" t="s">
        <v>1216</v>
      </c>
      <c r="B409" s="138">
        <v>1402250</v>
      </c>
      <c r="C409" s="138" t="s">
        <v>1217</v>
      </c>
      <c r="D409" s="140">
        <v>22000</v>
      </c>
      <c r="E409" s="230">
        <v>4575999.999999996</v>
      </c>
    </row>
    <row r="410" spans="1:5" s="120" customFormat="1" ht="12.75">
      <c r="A410" s="137" t="s">
        <v>1216</v>
      </c>
      <c r="B410" s="138">
        <v>1402203</v>
      </c>
      <c r="C410" s="138" t="s">
        <v>1218</v>
      </c>
      <c r="D410" s="140">
        <v>600</v>
      </c>
      <c r="E410" s="230">
        <v>123959.99999999988</v>
      </c>
    </row>
    <row r="411" spans="1:5" s="120" customFormat="1" ht="12.75">
      <c r="A411" s="137"/>
      <c r="B411" s="138"/>
      <c r="C411" s="138"/>
      <c r="D411" s="140"/>
      <c r="E411" s="230">
        <v>0</v>
      </c>
    </row>
    <row r="412" spans="1:5" s="120" customFormat="1" ht="12.75">
      <c r="A412" s="137" t="s">
        <v>1219</v>
      </c>
      <c r="B412" s="138">
        <v>1103220</v>
      </c>
      <c r="C412" s="138" t="s">
        <v>1220</v>
      </c>
      <c r="D412" s="140">
        <v>1200</v>
      </c>
      <c r="E412" s="230">
        <v>149279.99999999985</v>
      </c>
    </row>
    <row r="413" spans="1:5" s="120" customFormat="1" ht="12.75">
      <c r="A413" s="137" t="s">
        <v>1219</v>
      </c>
      <c r="B413" s="138">
        <v>1103222</v>
      </c>
      <c r="C413" s="138" t="s">
        <v>1221</v>
      </c>
      <c r="D413" s="140">
        <v>600</v>
      </c>
      <c r="E413" s="230">
        <v>149339.99999999988</v>
      </c>
    </row>
    <row r="414" spans="1:5" s="120" customFormat="1" ht="12.75">
      <c r="A414" s="137" t="s">
        <v>1219</v>
      </c>
      <c r="B414" s="138">
        <v>1103630</v>
      </c>
      <c r="C414" s="138" t="s">
        <v>380</v>
      </c>
      <c r="D414" s="140">
        <v>900</v>
      </c>
      <c r="E414" s="230">
        <v>111959.9999999999</v>
      </c>
    </row>
    <row r="415" spans="1:5" s="120" customFormat="1" ht="12.75">
      <c r="A415" s="137" t="s">
        <v>1219</v>
      </c>
      <c r="B415" s="138">
        <v>1103631</v>
      </c>
      <c r="C415" s="138" t="s">
        <v>381</v>
      </c>
      <c r="D415" s="140">
        <v>700</v>
      </c>
      <c r="E415" s="230">
        <v>174229.99999999983</v>
      </c>
    </row>
    <row r="416" spans="1:5" s="120" customFormat="1" ht="12.75">
      <c r="A416" s="137" t="s">
        <v>1219</v>
      </c>
      <c r="B416" s="138">
        <v>1103632</v>
      </c>
      <c r="C416" s="138" t="s">
        <v>1222</v>
      </c>
      <c r="D416" s="140">
        <v>100</v>
      </c>
      <c r="E416" s="230">
        <v>7149.999999999994</v>
      </c>
    </row>
    <row r="417" spans="1:5" s="120" customFormat="1" ht="12.75">
      <c r="A417" s="137"/>
      <c r="B417" s="138"/>
      <c r="C417" s="138"/>
      <c r="D417" s="140"/>
      <c r="E417" s="230">
        <v>0</v>
      </c>
    </row>
    <row r="418" spans="1:5" s="120" customFormat="1" ht="12.75">
      <c r="A418" s="137" t="s">
        <v>1223</v>
      </c>
      <c r="B418" s="138">
        <v>1103887</v>
      </c>
      <c r="C418" s="138" t="s">
        <v>207</v>
      </c>
      <c r="D418" s="140">
        <v>1600</v>
      </c>
      <c r="E418" s="230">
        <v>150399.99999999988</v>
      </c>
    </row>
    <row r="419" spans="1:5" s="120" customFormat="1" ht="12.75">
      <c r="A419" s="137" t="s">
        <v>1223</v>
      </c>
      <c r="B419" s="138">
        <v>1103888</v>
      </c>
      <c r="C419" s="138" t="s">
        <v>208</v>
      </c>
      <c r="D419" s="140">
        <v>5000</v>
      </c>
      <c r="E419" s="230">
        <v>939499.9999999991</v>
      </c>
    </row>
    <row r="420" spans="1:5" s="120" customFormat="1" ht="12.75">
      <c r="A420" s="137" t="s">
        <v>1223</v>
      </c>
      <c r="B420" s="138">
        <v>1103571</v>
      </c>
      <c r="C420" s="138" t="s">
        <v>6</v>
      </c>
      <c r="D420" s="140">
        <v>10000</v>
      </c>
      <c r="E420" s="230">
        <v>939999.9999999991</v>
      </c>
    </row>
    <row r="421" spans="1:5" s="120" customFormat="1" ht="12.75">
      <c r="A421" s="137" t="s">
        <v>1223</v>
      </c>
      <c r="B421" s="138">
        <v>1103572</v>
      </c>
      <c r="C421" s="138" t="s">
        <v>7</v>
      </c>
      <c r="D421" s="140">
        <v>64000</v>
      </c>
      <c r="E421" s="230">
        <v>12025599.99999999</v>
      </c>
    </row>
    <row r="422" spans="1:5" s="120" customFormat="1" ht="12.75">
      <c r="A422" s="137" t="s">
        <v>1223</v>
      </c>
      <c r="B422" s="138">
        <v>1103176</v>
      </c>
      <c r="C422" s="138" t="s">
        <v>1224</v>
      </c>
      <c r="D422" s="140">
        <v>48000</v>
      </c>
      <c r="E422" s="230">
        <v>13531199.999999987</v>
      </c>
    </row>
    <row r="423" spans="1:5" s="120" customFormat="1" ht="12.75">
      <c r="A423" s="137" t="s">
        <v>1223</v>
      </c>
      <c r="B423" s="138">
        <v>1103178</v>
      </c>
      <c r="C423" s="138" t="s">
        <v>1225</v>
      </c>
      <c r="D423" s="140">
        <v>12500</v>
      </c>
      <c r="E423" s="230">
        <v>1762499.9999999986</v>
      </c>
    </row>
    <row r="424" spans="1:5" s="120" customFormat="1" ht="12.75">
      <c r="A424" s="137" t="s">
        <v>1223</v>
      </c>
      <c r="B424" s="138">
        <v>1103204</v>
      </c>
      <c r="C424" s="138" t="s">
        <v>1226</v>
      </c>
      <c r="D424" s="140">
        <v>1000</v>
      </c>
      <c r="E424" s="230">
        <v>64299.99999999994</v>
      </c>
    </row>
    <row r="425" spans="1:5" s="120" customFormat="1" ht="12.75">
      <c r="A425" s="137" t="s">
        <v>1223</v>
      </c>
      <c r="B425" s="138">
        <v>1103578</v>
      </c>
      <c r="C425" s="138" t="s">
        <v>1227</v>
      </c>
      <c r="D425" s="140">
        <v>2000</v>
      </c>
      <c r="E425" s="230">
        <v>281999.99999999977</v>
      </c>
    </row>
    <row r="426" spans="1:5" s="120" customFormat="1" ht="12.75">
      <c r="A426" s="137" t="s">
        <v>1223</v>
      </c>
      <c r="B426" s="138">
        <v>1103579</v>
      </c>
      <c r="C426" s="138" t="s">
        <v>1228</v>
      </c>
      <c r="D426" s="140">
        <v>7000</v>
      </c>
      <c r="E426" s="230">
        <v>1973299.9999999981</v>
      </c>
    </row>
    <row r="427" spans="1:5" s="120" customFormat="1" ht="12.75">
      <c r="A427" s="137"/>
      <c r="B427" s="138"/>
      <c r="C427" s="138"/>
      <c r="D427" s="140"/>
      <c r="E427" s="230">
        <v>0</v>
      </c>
    </row>
    <row r="428" spans="1:5" s="120" customFormat="1" ht="12.75">
      <c r="A428" s="137" t="s">
        <v>1229</v>
      </c>
      <c r="B428" s="138">
        <v>1103565</v>
      </c>
      <c r="C428" s="138" t="s">
        <v>1230</v>
      </c>
      <c r="D428" s="140">
        <v>350</v>
      </c>
      <c r="E428" s="230">
        <v>34369.99999999997</v>
      </c>
    </row>
    <row r="429" spans="1:5" s="120" customFormat="1" ht="12.75">
      <c r="A429" s="137" t="s">
        <v>1229</v>
      </c>
      <c r="B429" s="138">
        <v>1103566</v>
      </c>
      <c r="C429" s="138" t="s">
        <v>1231</v>
      </c>
      <c r="D429" s="140">
        <v>2000</v>
      </c>
      <c r="E429" s="230">
        <v>403199.99999999965</v>
      </c>
    </row>
    <row r="430" spans="1:5" s="120" customFormat="1" ht="12.75">
      <c r="A430" s="137" t="s">
        <v>1229</v>
      </c>
      <c r="B430" s="138">
        <v>1103567</v>
      </c>
      <c r="C430" s="138" t="s">
        <v>1232</v>
      </c>
      <c r="D430" s="140">
        <v>4200</v>
      </c>
      <c r="E430" s="230">
        <v>618659.9999999995</v>
      </c>
    </row>
    <row r="431" spans="1:5" s="120" customFormat="1" ht="12.75">
      <c r="A431" s="137" t="s">
        <v>1229</v>
      </c>
      <c r="B431" s="138">
        <v>1103568</v>
      </c>
      <c r="C431" s="138" t="s">
        <v>1233</v>
      </c>
      <c r="D431" s="140">
        <v>18000</v>
      </c>
      <c r="E431" s="230">
        <v>5443199.999999995</v>
      </c>
    </row>
    <row r="432" spans="1:5" s="120" customFormat="1" ht="12.75">
      <c r="A432" s="137" t="s">
        <v>1229</v>
      </c>
      <c r="B432" s="138">
        <v>1103550</v>
      </c>
      <c r="C432" s="138" t="s">
        <v>1234</v>
      </c>
      <c r="D432" s="140">
        <v>200</v>
      </c>
      <c r="E432" s="230">
        <v>16699.999999999985</v>
      </c>
    </row>
    <row r="433" spans="1:5" s="120" customFormat="1" ht="12.75">
      <c r="A433" s="137" t="s">
        <v>1229</v>
      </c>
      <c r="B433" s="138">
        <v>1103551</v>
      </c>
      <c r="C433" s="138" t="s">
        <v>1235</v>
      </c>
      <c r="D433" s="140">
        <v>400</v>
      </c>
      <c r="E433" s="230">
        <v>120959.99999999987</v>
      </c>
    </row>
    <row r="434" spans="1:5" s="120" customFormat="1" ht="12.75">
      <c r="A434" s="137" t="s">
        <v>1229</v>
      </c>
      <c r="B434" s="138">
        <v>1103867</v>
      </c>
      <c r="C434" s="138" t="s">
        <v>1236</v>
      </c>
      <c r="D434" s="140">
        <v>300</v>
      </c>
      <c r="E434" s="230">
        <v>16709.999999999985</v>
      </c>
    </row>
    <row r="435" spans="1:5" s="120" customFormat="1" ht="12.75">
      <c r="A435" s="137" t="s">
        <v>1229</v>
      </c>
      <c r="B435" s="138">
        <v>1103865</v>
      </c>
      <c r="C435" s="138" t="s">
        <v>1237</v>
      </c>
      <c r="D435" s="140">
        <v>600</v>
      </c>
      <c r="E435" s="230">
        <v>120959.9999999999</v>
      </c>
    </row>
    <row r="436" spans="1:5" s="120" customFormat="1" ht="12.75">
      <c r="A436" s="137"/>
      <c r="B436" s="138"/>
      <c r="C436" s="138"/>
      <c r="D436" s="140"/>
      <c r="E436" s="230">
        <v>0</v>
      </c>
    </row>
    <row r="437" spans="1:5" s="120" customFormat="1" ht="12.75">
      <c r="A437" s="137" t="s">
        <v>1238</v>
      </c>
      <c r="B437" s="138">
        <v>1103915</v>
      </c>
      <c r="C437" s="138" t="s">
        <v>219</v>
      </c>
      <c r="D437" s="140">
        <v>3400</v>
      </c>
      <c r="E437" s="230">
        <v>2041019.999999998</v>
      </c>
    </row>
    <row r="438" spans="1:5" s="120" customFormat="1" ht="12.75">
      <c r="A438" s="137" t="s">
        <v>1238</v>
      </c>
      <c r="B438" s="138">
        <v>1103916</v>
      </c>
      <c r="C438" s="138" t="s">
        <v>220</v>
      </c>
      <c r="D438" s="140">
        <v>6500</v>
      </c>
      <c r="E438" s="230">
        <v>3030299.9999999977</v>
      </c>
    </row>
    <row r="439" spans="1:5" s="120" customFormat="1" ht="12.75">
      <c r="A439" s="137" t="s">
        <v>1238</v>
      </c>
      <c r="B439" s="138">
        <v>1103935</v>
      </c>
      <c r="C439" s="138" t="s">
        <v>1239</v>
      </c>
      <c r="D439" s="140">
        <v>100</v>
      </c>
      <c r="E439" s="230">
        <v>21149.99999999998</v>
      </c>
    </row>
    <row r="440" spans="1:5" s="120" customFormat="1" ht="12.75">
      <c r="A440" s="137" t="s">
        <v>1238</v>
      </c>
      <c r="B440" s="138">
        <v>1103929</v>
      </c>
      <c r="C440" s="138" t="s">
        <v>1240</v>
      </c>
      <c r="D440" s="140">
        <v>100</v>
      </c>
      <c r="E440" s="230">
        <v>29619.999999999975</v>
      </c>
    </row>
    <row r="441" spans="1:5" s="120" customFormat="1" ht="12.75">
      <c r="A441" s="137" t="s">
        <v>1238</v>
      </c>
      <c r="B441" s="138">
        <v>1103955</v>
      </c>
      <c r="C441" s="138" t="s">
        <v>1241</v>
      </c>
      <c r="D441" s="140">
        <v>100</v>
      </c>
      <c r="E441" s="230">
        <v>21149.99999999998</v>
      </c>
    </row>
    <row r="442" spans="1:5" s="120" customFormat="1" ht="12.75">
      <c r="A442" s="137" t="s">
        <v>1238</v>
      </c>
      <c r="B442" s="138">
        <v>1103956</v>
      </c>
      <c r="C442" s="138" t="s">
        <v>1242</v>
      </c>
      <c r="D442" s="140">
        <v>100</v>
      </c>
      <c r="E442" s="230">
        <v>29619.999999999975</v>
      </c>
    </row>
    <row r="443" spans="1:5" s="120" customFormat="1" ht="12.75">
      <c r="A443" s="137" t="s">
        <v>1238</v>
      </c>
      <c r="B443" s="138">
        <v>1103856</v>
      </c>
      <c r="C443" s="138" t="s">
        <v>1243</v>
      </c>
      <c r="D443" s="140">
        <v>1600</v>
      </c>
      <c r="E443" s="230">
        <v>338399.9999999997</v>
      </c>
    </row>
    <row r="444" spans="1:5" s="120" customFormat="1" ht="12.75">
      <c r="A444" s="137" t="s">
        <v>1238</v>
      </c>
      <c r="B444" s="138">
        <v>1103857</v>
      </c>
      <c r="C444" s="138" t="s">
        <v>1244</v>
      </c>
      <c r="D444" s="140">
        <v>650</v>
      </c>
      <c r="E444" s="230">
        <v>192529.99999999985</v>
      </c>
    </row>
    <row r="445" spans="1:5" s="120" customFormat="1" ht="12.75">
      <c r="A445" s="137" t="s">
        <v>1238</v>
      </c>
      <c r="B445" s="138">
        <v>1103900</v>
      </c>
      <c r="C445" s="138" t="s">
        <v>1245</v>
      </c>
      <c r="D445" s="140">
        <v>100</v>
      </c>
      <c r="E445" s="230">
        <v>13839.999999999987</v>
      </c>
    </row>
    <row r="446" spans="1:5" s="120" customFormat="1" ht="12.75">
      <c r="A446" s="137" t="s">
        <v>1238</v>
      </c>
      <c r="B446" s="138">
        <v>1103901</v>
      </c>
      <c r="C446" s="138" t="s">
        <v>1246</v>
      </c>
      <c r="D446" s="140">
        <v>200</v>
      </c>
      <c r="E446" s="230">
        <v>42299.99999999996</v>
      </c>
    </row>
    <row r="447" spans="1:5" s="120" customFormat="1" ht="12.75">
      <c r="A447" s="137" t="s">
        <v>1238</v>
      </c>
      <c r="B447" s="138">
        <v>1103906</v>
      </c>
      <c r="C447" s="138" t="s">
        <v>1247</v>
      </c>
      <c r="D447" s="140">
        <v>200</v>
      </c>
      <c r="E447" s="230">
        <v>59239.99999999995</v>
      </c>
    </row>
    <row r="448" spans="1:5" s="120" customFormat="1" ht="12.75">
      <c r="A448" s="137" t="s">
        <v>1238</v>
      </c>
      <c r="B448" s="138">
        <v>1103912</v>
      </c>
      <c r="C448" s="138" t="s">
        <v>1248</v>
      </c>
      <c r="D448" s="140">
        <v>100</v>
      </c>
      <c r="E448" s="230">
        <v>21149.99999999998</v>
      </c>
    </row>
    <row r="449" spans="1:5" s="120" customFormat="1" ht="12.75">
      <c r="A449" s="137" t="s">
        <v>1238</v>
      </c>
      <c r="B449" s="138">
        <v>1103915</v>
      </c>
      <c r="C449" s="138" t="s">
        <v>1249</v>
      </c>
      <c r="D449" s="140">
        <v>100</v>
      </c>
      <c r="E449" s="230">
        <v>36569.99999999996</v>
      </c>
    </row>
    <row r="450" spans="1:5" s="120" customFormat="1" ht="12.75">
      <c r="A450" s="137"/>
      <c r="B450" s="138"/>
      <c r="C450" s="138"/>
      <c r="D450" s="140"/>
      <c r="E450" s="230">
        <v>0</v>
      </c>
    </row>
    <row r="451" spans="1:5" s="120" customFormat="1" ht="12.75">
      <c r="A451" s="137" t="s">
        <v>1250</v>
      </c>
      <c r="B451" s="138">
        <v>1103251</v>
      </c>
      <c r="C451" s="138" t="s">
        <v>1251</v>
      </c>
      <c r="D451" s="140">
        <v>220</v>
      </c>
      <c r="E451" s="230">
        <v>26157.999999999978</v>
      </c>
    </row>
    <row r="452" spans="1:5" s="120" customFormat="1" ht="12.75">
      <c r="A452" s="137" t="s">
        <v>1250</v>
      </c>
      <c r="B452" s="138">
        <v>1103255</v>
      </c>
      <c r="C452" s="138" t="s">
        <v>1252</v>
      </c>
      <c r="D452" s="140">
        <v>8000</v>
      </c>
      <c r="E452" s="230">
        <v>817599.9999999993</v>
      </c>
    </row>
    <row r="453" spans="1:5" s="120" customFormat="1" ht="12.75">
      <c r="A453" s="137" t="s">
        <v>1250</v>
      </c>
      <c r="B453" s="138">
        <v>1103259</v>
      </c>
      <c r="C453" s="138" t="s">
        <v>1253</v>
      </c>
      <c r="D453" s="140">
        <v>18000</v>
      </c>
      <c r="E453" s="230">
        <v>3200399.999999997</v>
      </c>
    </row>
    <row r="454" spans="1:5" s="120" customFormat="1" ht="12.75">
      <c r="A454" s="137" t="s">
        <v>1250</v>
      </c>
      <c r="B454" s="138">
        <v>1103263</v>
      </c>
      <c r="C454" s="138" t="s">
        <v>1254</v>
      </c>
      <c r="D454" s="140">
        <v>400</v>
      </c>
      <c r="E454" s="230">
        <v>113319.9999999999</v>
      </c>
    </row>
    <row r="455" spans="1:6" s="124" customFormat="1" ht="15">
      <c r="A455" s="137" t="s">
        <v>1250</v>
      </c>
      <c r="B455" s="138">
        <v>1103071</v>
      </c>
      <c r="C455" s="138" t="s">
        <v>1255</v>
      </c>
      <c r="D455" s="140"/>
      <c r="E455" s="230">
        <v>0</v>
      </c>
      <c r="F455" s="120"/>
    </row>
    <row r="456" spans="1:6" s="124" customFormat="1" ht="15">
      <c r="A456" s="137" t="s">
        <v>1250</v>
      </c>
      <c r="B456" s="138">
        <v>1103072</v>
      </c>
      <c r="C456" s="138" t="s">
        <v>1256</v>
      </c>
      <c r="D456" s="140"/>
      <c r="E456" s="230">
        <v>0</v>
      </c>
      <c r="F456" s="120"/>
    </row>
    <row r="457" spans="1:5" s="120" customFormat="1" ht="12.75">
      <c r="A457" s="137" t="s">
        <v>1250</v>
      </c>
      <c r="B457" s="138">
        <v>1103080</v>
      </c>
      <c r="C457" s="138" t="s">
        <v>1257</v>
      </c>
      <c r="D457" s="140">
        <v>4500</v>
      </c>
      <c r="E457" s="230">
        <v>459899.9999999996</v>
      </c>
    </row>
    <row r="458" spans="1:5" s="120" customFormat="1" ht="12.75">
      <c r="A458" s="137" t="s">
        <v>1250</v>
      </c>
      <c r="B458" s="138">
        <v>1103081</v>
      </c>
      <c r="C458" s="138" t="s">
        <v>1258</v>
      </c>
      <c r="D458" s="140">
        <v>7000</v>
      </c>
      <c r="E458" s="230">
        <v>1244599.999999999</v>
      </c>
    </row>
    <row r="459" spans="1:5" s="120" customFormat="1" ht="12.75">
      <c r="A459" s="137" t="s">
        <v>1250</v>
      </c>
      <c r="B459" s="138">
        <v>1103011</v>
      </c>
      <c r="C459" s="138" t="s">
        <v>1259</v>
      </c>
      <c r="D459" s="140">
        <v>1750</v>
      </c>
      <c r="E459" s="230">
        <v>178849.99999999985</v>
      </c>
    </row>
    <row r="460" spans="1:5" s="120" customFormat="1" ht="12.75">
      <c r="A460" s="137" t="s">
        <v>1250</v>
      </c>
      <c r="B460" s="138">
        <v>1103010</v>
      </c>
      <c r="C460" s="138" t="s">
        <v>206</v>
      </c>
      <c r="D460" s="140">
        <v>3500</v>
      </c>
      <c r="E460" s="230">
        <v>622299.9999999995</v>
      </c>
    </row>
    <row r="461" spans="1:5" s="120" customFormat="1" ht="12.75">
      <c r="A461" s="137" t="s">
        <v>1250</v>
      </c>
      <c r="B461" s="138">
        <v>1103722</v>
      </c>
      <c r="C461" s="138" t="s">
        <v>1260</v>
      </c>
      <c r="D461" s="140">
        <v>14000</v>
      </c>
      <c r="E461" s="230">
        <v>1430799.9999999988</v>
      </c>
    </row>
    <row r="462" spans="1:5" s="120" customFormat="1" ht="12.75">
      <c r="A462" s="137" t="s">
        <v>1250</v>
      </c>
      <c r="B462" s="138">
        <v>1103723</v>
      </c>
      <c r="C462" s="138" t="s">
        <v>1261</v>
      </c>
      <c r="D462" s="140">
        <v>50000</v>
      </c>
      <c r="E462" s="230">
        <v>8889999.999999993</v>
      </c>
    </row>
    <row r="463" spans="1:5" s="120" customFormat="1" ht="12.75">
      <c r="A463" s="137" t="s">
        <v>1250</v>
      </c>
      <c r="B463" s="138">
        <v>1103724</v>
      </c>
      <c r="C463" s="138" t="s">
        <v>1262</v>
      </c>
      <c r="D463" s="140">
        <v>1800</v>
      </c>
      <c r="E463" s="230">
        <v>509939.99999999953</v>
      </c>
    </row>
    <row r="464" spans="1:5" s="120" customFormat="1" ht="12.75">
      <c r="A464" s="137" t="s">
        <v>1250</v>
      </c>
      <c r="B464" s="138">
        <v>1103012</v>
      </c>
      <c r="C464" s="138" t="s">
        <v>1263</v>
      </c>
      <c r="D464" s="140">
        <v>750</v>
      </c>
      <c r="E464" s="230">
        <v>89174.99999999993</v>
      </c>
    </row>
    <row r="465" spans="1:5" s="120" customFormat="1" ht="12.75">
      <c r="A465" s="137" t="s">
        <v>1250</v>
      </c>
      <c r="B465" s="138">
        <v>1103013</v>
      </c>
      <c r="C465" s="138" t="s">
        <v>1264</v>
      </c>
      <c r="D465" s="140">
        <v>10000</v>
      </c>
      <c r="E465" s="230">
        <v>1021999.9999999991</v>
      </c>
    </row>
    <row r="466" spans="1:5" s="120" customFormat="1" ht="12.75">
      <c r="A466" s="137" t="s">
        <v>1250</v>
      </c>
      <c r="B466" s="138">
        <v>1103083</v>
      </c>
      <c r="C466" s="138" t="s">
        <v>1265</v>
      </c>
      <c r="D466" s="140">
        <v>30000</v>
      </c>
      <c r="E466" s="230">
        <v>5333999.999999995</v>
      </c>
    </row>
    <row r="467" spans="1:5" s="120" customFormat="1" ht="12.75">
      <c r="A467" s="137" t="s">
        <v>1250</v>
      </c>
      <c r="B467" s="138">
        <v>1103082</v>
      </c>
      <c r="C467" s="138" t="s">
        <v>1266</v>
      </c>
      <c r="D467" s="140">
        <v>1300</v>
      </c>
      <c r="E467" s="230">
        <v>368289.9999999997</v>
      </c>
    </row>
    <row r="468" spans="1:5" s="120" customFormat="1" ht="12.75">
      <c r="A468" s="137"/>
      <c r="B468" s="138"/>
      <c r="C468" s="138"/>
      <c r="D468" s="140"/>
      <c r="E468" s="230">
        <v>0</v>
      </c>
    </row>
    <row r="469" spans="1:5" s="120" customFormat="1" ht="12.75">
      <c r="A469" s="137" t="s">
        <v>1267</v>
      </c>
      <c r="B469" s="138">
        <v>1103731</v>
      </c>
      <c r="C469" s="138" t="s">
        <v>1268</v>
      </c>
      <c r="D469" s="140">
        <v>4200</v>
      </c>
      <c r="E469" s="230">
        <v>786659.9999999993</v>
      </c>
    </row>
    <row r="470" spans="1:5" s="120" customFormat="1" ht="12.75">
      <c r="A470" s="137" t="s">
        <v>1267</v>
      </c>
      <c r="B470" s="138">
        <v>1103732</v>
      </c>
      <c r="C470" s="138" t="s">
        <v>1269</v>
      </c>
      <c r="D470" s="140">
        <v>36000</v>
      </c>
      <c r="E470" s="230">
        <v>7984799.999999993</v>
      </c>
    </row>
    <row r="471" spans="1:5" s="120" customFormat="1" ht="12.75">
      <c r="A471" s="137"/>
      <c r="B471" s="138"/>
      <c r="C471" s="138"/>
      <c r="D471" s="140"/>
      <c r="E471" s="230">
        <v>0</v>
      </c>
    </row>
    <row r="472" spans="1:5" s="120" customFormat="1" ht="12.75">
      <c r="A472" s="137" t="s">
        <v>1270</v>
      </c>
      <c r="B472" s="138">
        <v>1103702</v>
      </c>
      <c r="C472" s="138" t="s">
        <v>1271</v>
      </c>
      <c r="D472" s="140">
        <v>2200</v>
      </c>
      <c r="E472" s="230">
        <v>438899.99999999965</v>
      </c>
    </row>
    <row r="473" spans="1:5" s="120" customFormat="1" ht="12.75">
      <c r="A473" s="137" t="s">
        <v>1270</v>
      </c>
      <c r="B473" s="138">
        <v>1103704</v>
      </c>
      <c r="C473" s="138" t="s">
        <v>1272</v>
      </c>
      <c r="D473" s="140">
        <v>3300</v>
      </c>
      <c r="E473" s="230">
        <v>1576739.9999999988</v>
      </c>
    </row>
    <row r="474" spans="1:5" s="120" customFormat="1" ht="12.75">
      <c r="A474" s="137" t="s">
        <v>1270</v>
      </c>
      <c r="B474" s="138">
        <v>1103882</v>
      </c>
      <c r="C474" s="138" t="s">
        <v>1273</v>
      </c>
      <c r="D474" s="140">
        <v>160</v>
      </c>
      <c r="E474" s="230">
        <v>31919.99999999997</v>
      </c>
    </row>
    <row r="475" spans="1:5" s="120" customFormat="1" ht="12.75">
      <c r="A475" s="137" t="s">
        <v>1270</v>
      </c>
      <c r="B475" s="138">
        <v>1103883</v>
      </c>
      <c r="C475" s="138" t="s">
        <v>1274</v>
      </c>
      <c r="D475" s="140">
        <v>410</v>
      </c>
      <c r="E475" s="230">
        <v>195897.99999999983</v>
      </c>
    </row>
    <row r="476" spans="1:5" s="120" customFormat="1" ht="12.75">
      <c r="A476" s="137" t="s">
        <v>1270</v>
      </c>
      <c r="B476" s="138">
        <v>1103712</v>
      </c>
      <c r="C476" s="138" t="s">
        <v>1275</v>
      </c>
      <c r="D476" s="140"/>
      <c r="E476" s="230">
        <v>0</v>
      </c>
    </row>
    <row r="477" spans="1:5" s="120" customFormat="1" ht="12.75">
      <c r="A477" s="137" t="s">
        <v>1270</v>
      </c>
      <c r="B477" s="138">
        <v>1103714</v>
      </c>
      <c r="C477" s="138" t="s">
        <v>1276</v>
      </c>
      <c r="D477" s="140"/>
      <c r="E477" s="230">
        <v>0</v>
      </c>
    </row>
    <row r="478" spans="1:5" s="120" customFormat="1" ht="12.75">
      <c r="A478" s="137"/>
      <c r="B478" s="138"/>
      <c r="C478" s="138"/>
      <c r="D478" s="140"/>
      <c r="E478" s="230">
        <v>0</v>
      </c>
    </row>
    <row r="479" spans="1:5" s="120" customFormat="1" ht="12.75">
      <c r="A479" s="137" t="s">
        <v>1277</v>
      </c>
      <c r="B479" s="138">
        <v>1103810</v>
      </c>
      <c r="C479" s="138" t="s">
        <v>4</v>
      </c>
      <c r="D479" s="140">
        <v>6400</v>
      </c>
      <c r="E479" s="230">
        <v>1954559.999999998</v>
      </c>
    </row>
    <row r="480" spans="1:5" s="120" customFormat="1" ht="12.75">
      <c r="A480" s="137" t="s">
        <v>1277</v>
      </c>
      <c r="B480" s="138">
        <v>1103811</v>
      </c>
      <c r="C480" s="138" t="s">
        <v>5</v>
      </c>
      <c r="D480" s="140">
        <v>34000</v>
      </c>
      <c r="E480" s="230">
        <v>15034799.999999985</v>
      </c>
    </row>
    <row r="481" spans="1:5" s="120" customFormat="1" ht="12.75">
      <c r="A481" s="137" t="s">
        <v>1277</v>
      </c>
      <c r="B481" s="138">
        <v>1103814</v>
      </c>
      <c r="C481" s="138" t="s">
        <v>1278</v>
      </c>
      <c r="D481" s="140">
        <v>2000</v>
      </c>
      <c r="E481" s="230">
        <v>654399.9999999995</v>
      </c>
    </row>
    <row r="482" spans="1:5" s="120" customFormat="1" ht="12.75">
      <c r="A482" s="137" t="s">
        <v>1277</v>
      </c>
      <c r="B482" s="138">
        <v>1103815</v>
      </c>
      <c r="C482" s="138" t="s">
        <v>1279</v>
      </c>
      <c r="D482" s="140">
        <v>5500</v>
      </c>
      <c r="E482" s="230">
        <v>2605349.999999998</v>
      </c>
    </row>
    <row r="483" spans="1:5" s="120" customFormat="1" ht="12.75">
      <c r="A483" s="137"/>
      <c r="B483" s="138"/>
      <c r="C483" s="138"/>
      <c r="D483" s="140"/>
      <c r="E483" s="230">
        <v>0</v>
      </c>
    </row>
    <row r="484" spans="1:5" s="120" customFormat="1" ht="12.75">
      <c r="A484" s="137" t="s">
        <v>1280</v>
      </c>
      <c r="B484" s="138">
        <v>1103940</v>
      </c>
      <c r="C484" s="138" t="s">
        <v>1281</v>
      </c>
      <c r="D484" s="140">
        <v>1000</v>
      </c>
      <c r="E484" s="230">
        <v>148699.99999999988</v>
      </c>
    </row>
    <row r="485" spans="1:5" s="120" customFormat="1" ht="12.75">
      <c r="A485" s="137" t="s">
        <v>1280</v>
      </c>
      <c r="B485" s="138">
        <v>1103941</v>
      </c>
      <c r="C485" s="138" t="s">
        <v>1282</v>
      </c>
      <c r="D485" s="140">
        <v>800</v>
      </c>
      <c r="E485" s="230">
        <v>319359.9999999997</v>
      </c>
    </row>
    <row r="486" spans="1:5" s="120" customFormat="1" ht="12.75">
      <c r="A486" s="137" t="s">
        <v>1280</v>
      </c>
      <c r="B486" s="138">
        <v>1103942</v>
      </c>
      <c r="C486" s="138" t="s">
        <v>1283</v>
      </c>
      <c r="D486" s="140">
        <v>200</v>
      </c>
      <c r="E486" s="230">
        <v>103139.99999999993</v>
      </c>
    </row>
    <row r="487" spans="1:5" s="120" customFormat="1" ht="12.75">
      <c r="A487" s="137"/>
      <c r="B487" s="138"/>
      <c r="C487" s="138"/>
      <c r="D487" s="140"/>
      <c r="E487" s="230">
        <v>0</v>
      </c>
    </row>
    <row r="488" spans="1:5" s="120" customFormat="1" ht="12.75">
      <c r="A488" s="137" t="s">
        <v>1284</v>
      </c>
      <c r="B488" s="138">
        <v>1103467</v>
      </c>
      <c r="C488" s="138" t="s">
        <v>1285</v>
      </c>
      <c r="D488" s="140">
        <v>3100</v>
      </c>
      <c r="E488" s="230">
        <v>2134969.999999998</v>
      </c>
    </row>
    <row r="489" spans="1:5" s="120" customFormat="1" ht="12.75">
      <c r="A489" s="137"/>
      <c r="B489" s="138"/>
      <c r="C489" s="138"/>
      <c r="D489" s="140"/>
      <c r="E489" s="230">
        <v>0</v>
      </c>
    </row>
    <row r="490" spans="1:5" s="120" customFormat="1" ht="12.75">
      <c r="A490" s="137" t="s">
        <v>1286</v>
      </c>
      <c r="B490" s="138">
        <v>1401502</v>
      </c>
      <c r="C490" s="138" t="s">
        <v>1287</v>
      </c>
      <c r="D490" s="140">
        <v>9000</v>
      </c>
      <c r="E490" s="230">
        <v>1492199.9999999988</v>
      </c>
    </row>
    <row r="491" spans="1:5" s="120" customFormat="1" ht="12.75">
      <c r="A491" s="137" t="s">
        <v>1286</v>
      </c>
      <c r="B491" s="138">
        <v>1401503</v>
      </c>
      <c r="C491" s="138" t="s">
        <v>1288</v>
      </c>
      <c r="D491" s="140">
        <v>1000</v>
      </c>
      <c r="E491" s="230">
        <v>248699.99999999977</v>
      </c>
    </row>
    <row r="492" spans="1:5" s="120" customFormat="1" ht="12.75">
      <c r="A492" s="137" t="s">
        <v>1286</v>
      </c>
      <c r="B492" s="138">
        <v>1401500</v>
      </c>
      <c r="C492" s="138" t="s">
        <v>1289</v>
      </c>
      <c r="D492" s="140">
        <v>13000</v>
      </c>
      <c r="E492" s="230">
        <v>1805699.9999999986</v>
      </c>
    </row>
    <row r="493" spans="1:5" s="120" customFormat="1" ht="12.75">
      <c r="A493" s="137" t="s">
        <v>1286</v>
      </c>
      <c r="B493" s="138">
        <v>1401499</v>
      </c>
      <c r="C493" s="138" t="s">
        <v>1290</v>
      </c>
      <c r="D493" s="140">
        <v>1000</v>
      </c>
      <c r="E493" s="230">
        <v>208399.99999999983</v>
      </c>
    </row>
    <row r="494" spans="1:5" s="120" customFormat="1" ht="12.75">
      <c r="A494" s="137" t="s">
        <v>1286</v>
      </c>
      <c r="B494" s="138">
        <v>1401082</v>
      </c>
      <c r="C494" s="144" t="s">
        <v>1291</v>
      </c>
      <c r="D494" s="140">
        <v>15000</v>
      </c>
      <c r="E494" s="230">
        <v>5642999.999999995</v>
      </c>
    </row>
    <row r="495" spans="1:5" s="120" customFormat="1" ht="12.75">
      <c r="A495" s="137" t="s">
        <v>1286</v>
      </c>
      <c r="B495" s="138">
        <v>1401083</v>
      </c>
      <c r="C495" s="144" t="s">
        <v>1292</v>
      </c>
      <c r="D495" s="140">
        <v>5200</v>
      </c>
      <c r="E495" s="230">
        <v>2053479.9999999981</v>
      </c>
    </row>
    <row r="496" spans="1:5" s="120" customFormat="1" ht="12.75">
      <c r="A496" s="137" t="s">
        <v>1286</v>
      </c>
      <c r="B496" s="138">
        <v>1401140</v>
      </c>
      <c r="C496" s="138" t="s">
        <v>1293</v>
      </c>
      <c r="D496" s="140">
        <v>200</v>
      </c>
      <c r="E496" s="230">
        <v>33159.99999999997</v>
      </c>
    </row>
    <row r="497" spans="1:5" s="120" customFormat="1" ht="12.75">
      <c r="A497" s="137" t="s">
        <v>1286</v>
      </c>
      <c r="B497" s="138">
        <v>1401175</v>
      </c>
      <c r="C497" s="138" t="s">
        <v>1294</v>
      </c>
      <c r="D497" s="140">
        <v>200</v>
      </c>
      <c r="E497" s="230">
        <v>27779.999999999975</v>
      </c>
    </row>
    <row r="498" spans="1:5" s="120" customFormat="1" ht="12.75">
      <c r="A498" s="137" t="s">
        <v>1286</v>
      </c>
      <c r="B498" s="138">
        <v>1401178</v>
      </c>
      <c r="C498" s="138" t="s">
        <v>1295</v>
      </c>
      <c r="D498" s="140">
        <v>100</v>
      </c>
      <c r="E498" s="230">
        <v>25079.999999999978</v>
      </c>
    </row>
    <row r="499" spans="1:5" s="120" customFormat="1" ht="12.75">
      <c r="A499" s="137" t="s">
        <v>1286</v>
      </c>
      <c r="B499" s="138">
        <v>1401179</v>
      </c>
      <c r="C499" s="138" t="s">
        <v>1296</v>
      </c>
      <c r="D499" s="140">
        <v>100</v>
      </c>
      <c r="E499" s="230">
        <v>37619.99999999996</v>
      </c>
    </row>
    <row r="500" spans="1:5" s="120" customFormat="1" ht="12.75">
      <c r="A500" s="137" t="s">
        <v>1286</v>
      </c>
      <c r="B500" s="138">
        <v>1401504</v>
      </c>
      <c r="C500" s="144" t="s">
        <v>1297</v>
      </c>
      <c r="D500" s="140">
        <v>200</v>
      </c>
      <c r="E500" s="230">
        <v>50159.999999999956</v>
      </c>
    </row>
    <row r="501" spans="1:5" s="120" customFormat="1" ht="12.75">
      <c r="A501" s="137" t="s">
        <v>1286</v>
      </c>
      <c r="B501" s="138">
        <v>1401505</v>
      </c>
      <c r="C501" s="144" t="s">
        <v>1298</v>
      </c>
      <c r="D501" s="140">
        <v>200</v>
      </c>
      <c r="E501" s="230">
        <v>75239.99999999993</v>
      </c>
    </row>
    <row r="502" spans="1:5" s="120" customFormat="1" ht="12.75">
      <c r="A502" s="137"/>
      <c r="B502" s="138"/>
      <c r="C502" s="138"/>
      <c r="D502" s="140"/>
      <c r="E502" s="230">
        <v>0</v>
      </c>
    </row>
    <row r="503" spans="1:5" s="120" customFormat="1" ht="12.75">
      <c r="A503" s="137" t="s">
        <v>1299</v>
      </c>
      <c r="B503" s="138">
        <v>1401922</v>
      </c>
      <c r="C503" s="138" t="s">
        <v>1300</v>
      </c>
      <c r="D503" s="140">
        <v>1900</v>
      </c>
      <c r="E503" s="230">
        <v>439849.99999999965</v>
      </c>
    </row>
    <row r="504" spans="1:5" s="120" customFormat="1" ht="12.75">
      <c r="A504" s="137" t="s">
        <v>1299</v>
      </c>
      <c r="B504" s="138">
        <v>1401923</v>
      </c>
      <c r="C504" s="138" t="s">
        <v>1301</v>
      </c>
      <c r="D504" s="140">
        <v>3600</v>
      </c>
      <c r="E504" s="230">
        <v>1666799.9999999986</v>
      </c>
    </row>
    <row r="505" spans="1:5" s="120" customFormat="1" ht="12.75">
      <c r="A505" s="137" t="s">
        <v>1299</v>
      </c>
      <c r="B505" s="138">
        <v>1401171</v>
      </c>
      <c r="C505" s="138" t="s">
        <v>1302</v>
      </c>
      <c r="D505" s="140">
        <v>500</v>
      </c>
      <c r="E505" s="230">
        <v>77199.99999999994</v>
      </c>
    </row>
    <row r="506" spans="1:5" s="120" customFormat="1" ht="12.75">
      <c r="A506" s="137" t="s">
        <v>1299</v>
      </c>
      <c r="B506" s="138">
        <v>1401172</v>
      </c>
      <c r="C506" s="138" t="s">
        <v>1303</v>
      </c>
      <c r="D506" s="140">
        <v>1000</v>
      </c>
      <c r="E506" s="230">
        <v>278799.99999999977</v>
      </c>
    </row>
    <row r="507" spans="1:5" s="120" customFormat="1" ht="12.75">
      <c r="A507" s="137" t="s">
        <v>1299</v>
      </c>
      <c r="B507" s="138">
        <v>1401182</v>
      </c>
      <c r="C507" s="138" t="s">
        <v>1304</v>
      </c>
      <c r="D507" s="140">
        <v>11000</v>
      </c>
      <c r="E507" s="230">
        <v>4599099.999999996</v>
      </c>
    </row>
    <row r="508" spans="1:5" s="120" customFormat="1" ht="12.75">
      <c r="A508" s="137"/>
      <c r="B508" s="138"/>
      <c r="C508" s="138"/>
      <c r="D508" s="140"/>
      <c r="E508" s="230">
        <v>0</v>
      </c>
    </row>
    <row r="509" spans="1:5" s="120" customFormat="1" ht="12.75">
      <c r="A509" s="137" t="s">
        <v>1305</v>
      </c>
      <c r="B509" s="138">
        <v>1401251</v>
      </c>
      <c r="C509" s="138" t="s">
        <v>1306</v>
      </c>
      <c r="D509" s="140">
        <v>100</v>
      </c>
      <c r="E509" s="230">
        <v>23339.99999999998</v>
      </c>
    </row>
    <row r="510" spans="1:5" s="120" customFormat="1" ht="12.75">
      <c r="A510" s="137" t="s">
        <v>1305</v>
      </c>
      <c r="B510" s="138">
        <v>1401252</v>
      </c>
      <c r="C510" s="138" t="s">
        <v>1307</v>
      </c>
      <c r="D510" s="140">
        <v>200</v>
      </c>
      <c r="E510" s="230">
        <v>75159.99999999994</v>
      </c>
    </row>
    <row r="511" spans="1:5" s="120" customFormat="1" ht="12.75">
      <c r="A511" s="137" t="s">
        <v>1305</v>
      </c>
      <c r="B511" s="138">
        <v>1401606</v>
      </c>
      <c r="C511" s="144" t="s">
        <v>1308</v>
      </c>
      <c r="D511" s="140">
        <v>4400</v>
      </c>
      <c r="E511" s="230">
        <v>2834039.9999999977</v>
      </c>
    </row>
    <row r="512" spans="1:5" s="120" customFormat="1" ht="12.75">
      <c r="A512" s="137" t="s">
        <v>1305</v>
      </c>
      <c r="B512" s="138">
        <v>1401190</v>
      </c>
      <c r="C512" s="138" t="s">
        <v>1309</v>
      </c>
      <c r="D512" s="140">
        <v>500</v>
      </c>
      <c r="E512" s="230">
        <v>187899.99999999985</v>
      </c>
    </row>
    <row r="513" spans="1:5" s="120" customFormat="1" ht="12.75">
      <c r="A513" s="137"/>
      <c r="B513" s="138"/>
      <c r="C513" s="138"/>
      <c r="D513" s="140"/>
      <c r="E513" s="230">
        <v>0</v>
      </c>
    </row>
    <row r="514" spans="1:5" s="120" customFormat="1" ht="12.75">
      <c r="A514" s="137" t="s">
        <v>1310</v>
      </c>
      <c r="B514" s="138">
        <v>1401131</v>
      </c>
      <c r="C514" s="138" t="s">
        <v>1311</v>
      </c>
      <c r="D514" s="140">
        <v>8500</v>
      </c>
      <c r="E514" s="230">
        <v>1420349.9999999988</v>
      </c>
    </row>
    <row r="515" spans="1:5" s="120" customFormat="1" ht="12.75">
      <c r="A515" s="137" t="s">
        <v>1310</v>
      </c>
      <c r="B515" s="138">
        <v>1401130</v>
      </c>
      <c r="C515" s="138" t="s">
        <v>1312</v>
      </c>
      <c r="D515" s="140">
        <v>1000</v>
      </c>
      <c r="E515" s="230">
        <v>137299.99999999988</v>
      </c>
    </row>
    <row r="516" spans="1:5" s="120" customFormat="1" ht="12.75">
      <c r="A516" s="137" t="s">
        <v>1310</v>
      </c>
      <c r="B516" s="138">
        <v>1401012</v>
      </c>
      <c r="C516" s="138" t="s">
        <v>1313</v>
      </c>
      <c r="D516" s="140">
        <v>1200</v>
      </c>
      <c r="E516" s="230">
        <v>164759.99999999985</v>
      </c>
    </row>
    <row r="517" spans="1:5" s="120" customFormat="1" ht="12.75">
      <c r="A517" s="137" t="s">
        <v>1310</v>
      </c>
      <c r="B517" s="138">
        <v>1401013</v>
      </c>
      <c r="C517" s="138" t="s">
        <v>1314</v>
      </c>
      <c r="D517" s="140">
        <v>30000</v>
      </c>
      <c r="E517" s="230">
        <v>5012999.999999996</v>
      </c>
    </row>
    <row r="518" spans="1:5" s="120" customFormat="1" ht="12.75">
      <c r="A518" s="137" t="s">
        <v>1310</v>
      </c>
      <c r="B518" s="138">
        <v>1401909</v>
      </c>
      <c r="C518" s="144" t="s">
        <v>1315</v>
      </c>
      <c r="D518" s="140">
        <v>8500</v>
      </c>
      <c r="E518" s="230">
        <v>1420349.9999999988</v>
      </c>
    </row>
    <row r="519" spans="1:5" s="120" customFormat="1" ht="12.75">
      <c r="A519" s="137" t="s">
        <v>1310</v>
      </c>
      <c r="B519" s="138">
        <v>1401908</v>
      </c>
      <c r="C519" s="144" t="s">
        <v>1316</v>
      </c>
      <c r="D519" s="140">
        <v>1600</v>
      </c>
      <c r="E519" s="230">
        <v>219679.99999999985</v>
      </c>
    </row>
    <row r="520" spans="1:5" s="120" customFormat="1" ht="12.75">
      <c r="A520" s="137" t="s">
        <v>1310</v>
      </c>
      <c r="B520" s="138">
        <v>1401931</v>
      </c>
      <c r="C520" s="138" t="s">
        <v>1317</v>
      </c>
      <c r="D520" s="140">
        <v>100</v>
      </c>
      <c r="E520" s="230">
        <v>13729.99999999999</v>
      </c>
    </row>
    <row r="521" spans="1:5" s="120" customFormat="1" ht="12.75">
      <c r="A521" s="137" t="s">
        <v>1310</v>
      </c>
      <c r="B521" s="138">
        <v>1401932</v>
      </c>
      <c r="C521" s="138" t="s">
        <v>1318</v>
      </c>
      <c r="D521" s="140">
        <v>200</v>
      </c>
      <c r="E521" s="230">
        <v>33419.99999999997</v>
      </c>
    </row>
    <row r="522" spans="1:5" s="120" customFormat="1" ht="12.75">
      <c r="A522" s="137"/>
      <c r="B522" s="138"/>
      <c r="C522" s="138"/>
      <c r="D522" s="140"/>
      <c r="E522" s="230">
        <v>0</v>
      </c>
    </row>
    <row r="523" spans="1:5" s="120" customFormat="1" ht="12.75">
      <c r="A523" s="137" t="s">
        <v>1319</v>
      </c>
      <c r="B523" s="138">
        <v>1401030</v>
      </c>
      <c r="C523" s="138" t="s">
        <v>1320</v>
      </c>
      <c r="D523" s="140">
        <v>28000</v>
      </c>
      <c r="E523" s="230">
        <v>6963599.999999994</v>
      </c>
    </row>
    <row r="524" spans="1:5" s="120" customFormat="1" ht="12.75">
      <c r="A524" s="137" t="s">
        <v>1319</v>
      </c>
      <c r="B524" s="138">
        <v>1401055</v>
      </c>
      <c r="C524" s="138" t="s">
        <v>1321</v>
      </c>
      <c r="D524" s="140">
        <v>2000</v>
      </c>
      <c r="E524" s="230">
        <v>696199.9999999994</v>
      </c>
    </row>
    <row r="525" spans="1:5" s="120" customFormat="1" ht="12.75">
      <c r="A525" s="137"/>
      <c r="B525" s="138"/>
      <c r="C525" s="138"/>
      <c r="D525" s="140"/>
      <c r="E525" s="230">
        <v>0</v>
      </c>
    </row>
    <row r="526" spans="1:5" s="120" customFormat="1" ht="12.75">
      <c r="A526" s="137" t="s">
        <v>1322</v>
      </c>
      <c r="B526" s="138">
        <v>1401400</v>
      </c>
      <c r="C526" s="144" t="s">
        <v>1323</v>
      </c>
      <c r="D526" s="140">
        <v>2800</v>
      </c>
      <c r="E526" s="230">
        <v>2249519.999999998</v>
      </c>
    </row>
    <row r="527" spans="1:5" s="120" customFormat="1" ht="12.75">
      <c r="A527" s="137" t="s">
        <v>1322</v>
      </c>
      <c r="B527" s="138">
        <v>1401401</v>
      </c>
      <c r="C527" s="144" t="s">
        <v>1324</v>
      </c>
      <c r="D527" s="140">
        <v>5</v>
      </c>
      <c r="E527" s="230">
        <v>3748.499999999997</v>
      </c>
    </row>
    <row r="528" spans="1:5" s="120" customFormat="1" ht="12.75">
      <c r="A528" s="137"/>
      <c r="B528" s="138"/>
      <c r="C528" s="138"/>
      <c r="D528" s="140"/>
      <c r="E528" s="230">
        <v>0</v>
      </c>
    </row>
    <row r="529" spans="1:5" s="120" customFormat="1" ht="12.75">
      <c r="A529" s="137" t="s">
        <v>1325</v>
      </c>
      <c r="B529" s="138">
        <v>1401236</v>
      </c>
      <c r="C529" s="138" t="s">
        <v>1326</v>
      </c>
      <c r="D529" s="140">
        <v>16500</v>
      </c>
      <c r="E529" s="230">
        <v>7987649.999999993</v>
      </c>
    </row>
    <row r="530" spans="1:5" s="120" customFormat="1" ht="12.75">
      <c r="A530" s="137"/>
      <c r="B530" s="138"/>
      <c r="C530" s="138"/>
      <c r="D530" s="140"/>
      <c r="E530" s="230">
        <v>0</v>
      </c>
    </row>
    <row r="531" spans="1:5" s="120" customFormat="1" ht="12.75">
      <c r="A531" s="137" t="s">
        <v>1327</v>
      </c>
      <c r="B531" s="138">
        <v>1103884</v>
      </c>
      <c r="C531" s="138" t="s">
        <v>1328</v>
      </c>
      <c r="D531" s="140">
        <v>2000</v>
      </c>
      <c r="E531" s="230">
        <v>879199.9999999993</v>
      </c>
    </row>
    <row r="532" spans="1:5" s="120" customFormat="1" ht="12.75">
      <c r="A532" s="137" t="s">
        <v>1327</v>
      </c>
      <c r="B532" s="138">
        <v>1103455</v>
      </c>
      <c r="C532" s="144" t="s">
        <v>1329</v>
      </c>
      <c r="D532" s="140">
        <v>2000</v>
      </c>
      <c r="E532" s="230">
        <v>1397799.9999999988</v>
      </c>
    </row>
    <row r="533" spans="1:5" s="120" customFormat="1" ht="12.75">
      <c r="A533" s="137" t="s">
        <v>1330</v>
      </c>
      <c r="B533" s="138">
        <v>1103785</v>
      </c>
      <c r="C533" s="144" t="s">
        <v>1331</v>
      </c>
      <c r="D533" s="140">
        <v>600</v>
      </c>
      <c r="E533" s="230">
        <v>311099.99999999977</v>
      </c>
    </row>
    <row r="534" spans="1:5" s="120" customFormat="1" ht="12.75">
      <c r="A534" s="137"/>
      <c r="B534" s="138"/>
      <c r="C534" s="138"/>
      <c r="D534" s="140"/>
      <c r="E534" s="230">
        <v>0</v>
      </c>
    </row>
    <row r="535" spans="1:5" s="120" customFormat="1" ht="12.75">
      <c r="A535" s="143" t="s">
        <v>1330</v>
      </c>
      <c r="B535" s="138">
        <v>1103112</v>
      </c>
      <c r="C535" s="138" t="s">
        <v>1332</v>
      </c>
      <c r="D535" s="140">
        <v>800</v>
      </c>
      <c r="E535" s="230">
        <v>553359.9999999995</v>
      </c>
    </row>
    <row r="536" spans="1:5" s="120" customFormat="1" ht="12.75">
      <c r="A536" s="143" t="s">
        <v>1330</v>
      </c>
      <c r="B536" s="138">
        <v>1103114</v>
      </c>
      <c r="C536" s="138" t="s">
        <v>1333</v>
      </c>
      <c r="D536" s="140">
        <v>200</v>
      </c>
      <c r="E536" s="230">
        <v>152779.99999999985</v>
      </c>
    </row>
    <row r="537" spans="1:5" s="120" customFormat="1" ht="12.75">
      <c r="A537" s="143" t="s">
        <v>1330</v>
      </c>
      <c r="B537" s="138">
        <v>1103115</v>
      </c>
      <c r="C537" s="138" t="s">
        <v>1334</v>
      </c>
      <c r="D537" s="140">
        <v>600</v>
      </c>
      <c r="E537" s="230">
        <v>512279.9999999996</v>
      </c>
    </row>
    <row r="538" spans="1:5" s="120" customFormat="1" ht="12.75">
      <c r="A538" s="143" t="s">
        <v>1330</v>
      </c>
      <c r="B538" s="138">
        <v>1103116</v>
      </c>
      <c r="C538" s="138" t="s">
        <v>1335</v>
      </c>
      <c r="D538" s="140">
        <v>700</v>
      </c>
      <c r="E538" s="230">
        <v>648129.9999999994</v>
      </c>
    </row>
    <row r="539" spans="1:5" s="120" customFormat="1" ht="12.75">
      <c r="A539" s="137"/>
      <c r="B539" s="138"/>
      <c r="C539" s="138"/>
      <c r="D539" s="140"/>
      <c r="E539" s="230">
        <v>0</v>
      </c>
    </row>
    <row r="540" spans="1:5" s="120" customFormat="1" ht="12.75">
      <c r="A540" s="137" t="s">
        <v>1336</v>
      </c>
      <c r="B540" s="138">
        <v>1403020</v>
      </c>
      <c r="C540" s="138" t="s">
        <v>1337</v>
      </c>
      <c r="D540" s="140">
        <v>1600</v>
      </c>
      <c r="E540" s="230">
        <v>718239.9999999993</v>
      </c>
    </row>
    <row r="541" spans="1:5" s="120" customFormat="1" ht="12.75">
      <c r="A541" s="137" t="s">
        <v>1336</v>
      </c>
      <c r="B541" s="138">
        <v>1403021</v>
      </c>
      <c r="C541" s="138" t="s">
        <v>1338</v>
      </c>
      <c r="D541" s="140">
        <v>400</v>
      </c>
      <c r="E541" s="230">
        <v>168359.99999999985</v>
      </c>
    </row>
    <row r="542" spans="1:5" s="120" customFormat="1" ht="12.75">
      <c r="A542" s="137"/>
      <c r="B542" s="138"/>
      <c r="C542" s="138"/>
      <c r="D542" s="140"/>
      <c r="E542" s="230">
        <v>0</v>
      </c>
    </row>
    <row r="543" spans="1:5" s="120" customFormat="1" ht="12.75">
      <c r="A543" s="137" t="s">
        <v>1339</v>
      </c>
      <c r="B543" s="138">
        <v>1103151</v>
      </c>
      <c r="C543" s="138" t="s">
        <v>1340</v>
      </c>
      <c r="D543" s="140">
        <v>1600</v>
      </c>
      <c r="E543" s="230">
        <v>787039.9999999993</v>
      </c>
    </row>
    <row r="544" spans="1:5" s="120" customFormat="1" ht="12.75">
      <c r="A544" s="137" t="s">
        <v>1339</v>
      </c>
      <c r="B544" s="138">
        <v>1103150</v>
      </c>
      <c r="C544" s="138" t="s">
        <v>1341</v>
      </c>
      <c r="D544" s="140">
        <v>9400</v>
      </c>
      <c r="E544" s="230">
        <v>1436319.9999999988</v>
      </c>
    </row>
    <row r="545" spans="1:5" s="120" customFormat="1" ht="12.75">
      <c r="A545" s="137" t="s">
        <v>1339</v>
      </c>
      <c r="B545" s="138">
        <v>1103594</v>
      </c>
      <c r="C545" s="138" t="s">
        <v>1342</v>
      </c>
      <c r="D545" s="140">
        <v>500</v>
      </c>
      <c r="E545" s="230">
        <v>81899.99999999994</v>
      </c>
    </row>
    <row r="546" spans="1:5" s="120" customFormat="1" ht="12.75">
      <c r="A546" s="137" t="s">
        <v>1339</v>
      </c>
      <c r="B546" s="138">
        <v>1103899</v>
      </c>
      <c r="C546" s="138" t="s">
        <v>1343</v>
      </c>
      <c r="D546" s="140">
        <v>900</v>
      </c>
      <c r="E546" s="230">
        <v>137519.99999999988</v>
      </c>
    </row>
    <row r="547" spans="1:5" s="120" customFormat="1" ht="12.75">
      <c r="A547" s="137" t="s">
        <v>1339</v>
      </c>
      <c r="B547" s="138">
        <v>1103001</v>
      </c>
      <c r="C547" s="138" t="s">
        <v>1344</v>
      </c>
      <c r="D547" s="140">
        <v>500</v>
      </c>
      <c r="E547" s="230">
        <v>263499.99999999977</v>
      </c>
    </row>
    <row r="548" spans="1:5" s="120" customFormat="1" ht="12.75">
      <c r="A548" s="137" t="s">
        <v>1339</v>
      </c>
      <c r="B548" s="138">
        <v>1103000</v>
      </c>
      <c r="C548" s="138" t="s">
        <v>1345</v>
      </c>
      <c r="D548" s="140">
        <v>3400</v>
      </c>
      <c r="E548" s="230">
        <v>556919.9999999995</v>
      </c>
    </row>
    <row r="549" spans="1:5" s="120" customFormat="1" ht="12.75">
      <c r="A549" s="137" t="s">
        <v>1339</v>
      </c>
      <c r="B549" s="138">
        <v>1103909</v>
      </c>
      <c r="C549" s="138" t="s">
        <v>1346</v>
      </c>
      <c r="D549" s="140">
        <v>4000</v>
      </c>
      <c r="E549" s="230">
        <v>611199.9999999995</v>
      </c>
    </row>
    <row r="550" spans="1:5" s="120" customFormat="1" ht="12.75">
      <c r="A550" s="137" t="s">
        <v>1339</v>
      </c>
      <c r="B550" s="138">
        <v>1103918</v>
      </c>
      <c r="C550" s="138" t="s">
        <v>1347</v>
      </c>
      <c r="D550" s="140">
        <v>50</v>
      </c>
      <c r="E550" s="230">
        <v>26349.999999999978</v>
      </c>
    </row>
    <row r="551" spans="1:5" s="120" customFormat="1" ht="12.75">
      <c r="A551" s="137" t="s">
        <v>1339</v>
      </c>
      <c r="B551" s="138">
        <v>1103792</v>
      </c>
      <c r="C551" s="138" t="s">
        <v>1348</v>
      </c>
      <c r="D551" s="140">
        <v>800</v>
      </c>
      <c r="E551" s="230">
        <v>122239.9999999999</v>
      </c>
    </row>
    <row r="552" spans="1:5" s="120" customFormat="1" ht="12.75">
      <c r="A552" s="137" t="s">
        <v>1339</v>
      </c>
      <c r="B552" s="138">
        <v>1103003</v>
      </c>
      <c r="C552" s="138" t="s">
        <v>1349</v>
      </c>
      <c r="D552" s="140">
        <v>100</v>
      </c>
      <c r="E552" s="230">
        <v>16379.999999999985</v>
      </c>
    </row>
    <row r="553" spans="1:5" s="120" customFormat="1" ht="12.75">
      <c r="A553" s="137" t="s">
        <v>1339</v>
      </c>
      <c r="B553" s="138">
        <v>1103793</v>
      </c>
      <c r="C553" s="138" t="s">
        <v>1350</v>
      </c>
      <c r="D553" s="140">
        <v>100</v>
      </c>
      <c r="E553" s="230">
        <v>15279.999999999987</v>
      </c>
    </row>
    <row r="554" spans="1:5" s="120" customFormat="1" ht="12.75">
      <c r="A554" s="137"/>
      <c r="B554" s="138"/>
      <c r="C554" s="138"/>
      <c r="D554" s="140"/>
      <c r="E554" s="230">
        <v>0</v>
      </c>
    </row>
    <row r="555" spans="1:5" s="120" customFormat="1" ht="12.75">
      <c r="A555" s="137" t="s">
        <v>1351</v>
      </c>
      <c r="B555" s="138">
        <v>1103445</v>
      </c>
      <c r="C555" s="138" t="s">
        <v>1352</v>
      </c>
      <c r="D555" s="140">
        <v>170</v>
      </c>
      <c r="E555" s="230">
        <v>56422.99999999994</v>
      </c>
    </row>
    <row r="556" spans="1:5" s="120" customFormat="1" ht="12.75">
      <c r="A556" s="137" t="s">
        <v>1351</v>
      </c>
      <c r="B556" s="138">
        <v>1103446</v>
      </c>
      <c r="C556" s="138" t="s">
        <v>1353</v>
      </c>
      <c r="D556" s="140">
        <v>850</v>
      </c>
      <c r="E556" s="230">
        <v>193204.99999999985</v>
      </c>
    </row>
    <row r="557" spans="1:5" s="120" customFormat="1" ht="12.75">
      <c r="A557" s="137" t="s">
        <v>1351</v>
      </c>
      <c r="B557" s="138">
        <v>1103449</v>
      </c>
      <c r="C557" s="138" t="s">
        <v>1354</v>
      </c>
      <c r="D557" s="140">
        <v>20</v>
      </c>
      <c r="E557" s="230">
        <v>14187.999999999987</v>
      </c>
    </row>
    <row r="558" spans="1:5" s="120" customFormat="1" ht="12.75">
      <c r="A558" s="137" t="s">
        <v>1351</v>
      </c>
      <c r="B558" s="138">
        <v>1103781</v>
      </c>
      <c r="C558" s="138" t="s">
        <v>1355</v>
      </c>
      <c r="D558" s="140">
        <v>30</v>
      </c>
      <c r="E558" s="230">
        <v>9956.999999999993</v>
      </c>
    </row>
    <row r="559" spans="1:5" s="120" customFormat="1" ht="12.75">
      <c r="A559" s="137" t="s">
        <v>1351</v>
      </c>
      <c r="B559" s="138">
        <v>1103780</v>
      </c>
      <c r="C559" s="138" t="s">
        <v>1356</v>
      </c>
      <c r="D559" s="140">
        <v>30</v>
      </c>
      <c r="E559" s="230">
        <v>6818.9999999999945</v>
      </c>
    </row>
    <row r="560" spans="1:5" s="120" customFormat="1" ht="12.75">
      <c r="A560" s="137" t="s">
        <v>1351</v>
      </c>
      <c r="B560" s="138">
        <v>1103439</v>
      </c>
      <c r="C560" s="138" t="s">
        <v>1357</v>
      </c>
      <c r="D560" s="140">
        <v>60</v>
      </c>
      <c r="E560" s="230">
        <v>19913.999999999985</v>
      </c>
    </row>
    <row r="561" spans="1:5" s="120" customFormat="1" ht="12.75">
      <c r="A561" s="137" t="s">
        <v>1351</v>
      </c>
      <c r="B561" s="138">
        <v>1103438</v>
      </c>
      <c r="C561" s="138" t="s">
        <v>1358</v>
      </c>
      <c r="D561" s="140">
        <v>120</v>
      </c>
      <c r="E561" s="230">
        <v>27275.999999999978</v>
      </c>
    </row>
    <row r="562" spans="1:5" s="120" customFormat="1" ht="12.75">
      <c r="A562" s="137" t="s">
        <v>1351</v>
      </c>
      <c r="B562" s="138">
        <v>1103782</v>
      </c>
      <c r="C562" s="138" t="s">
        <v>1359</v>
      </c>
      <c r="D562" s="140">
        <v>10</v>
      </c>
      <c r="E562" s="230">
        <v>3318.999999999997</v>
      </c>
    </row>
    <row r="563" spans="1:5" s="120" customFormat="1" ht="12.75">
      <c r="A563" s="137" t="s">
        <v>1351</v>
      </c>
      <c r="B563" s="138">
        <v>1103784</v>
      </c>
      <c r="C563" s="138" t="s">
        <v>1360</v>
      </c>
      <c r="D563" s="140">
        <v>10</v>
      </c>
      <c r="E563" s="230">
        <v>2272.999999999998</v>
      </c>
    </row>
    <row r="564" spans="1:5" s="120" customFormat="1" ht="12.75">
      <c r="A564" s="137"/>
      <c r="B564" s="138"/>
      <c r="C564" s="138"/>
      <c r="D564" s="140"/>
      <c r="E564" s="230">
        <v>0</v>
      </c>
    </row>
    <row r="565" spans="1:5" s="120" customFormat="1" ht="12.75">
      <c r="A565" s="137" t="s">
        <v>1361</v>
      </c>
      <c r="B565" s="138">
        <v>1103401</v>
      </c>
      <c r="C565" s="138" t="s">
        <v>1362</v>
      </c>
      <c r="D565" s="140">
        <v>150</v>
      </c>
      <c r="E565" s="230">
        <v>81539.99999999993</v>
      </c>
    </row>
    <row r="566" spans="1:5" s="120" customFormat="1" ht="12.75">
      <c r="A566" s="137" t="s">
        <v>1361</v>
      </c>
      <c r="B566" s="138">
        <v>1103403</v>
      </c>
      <c r="C566" s="138" t="s">
        <v>1363</v>
      </c>
      <c r="D566" s="140">
        <v>60</v>
      </c>
      <c r="E566" s="230">
        <v>42173.99999999996</v>
      </c>
    </row>
    <row r="567" spans="1:5" s="120" customFormat="1" ht="12.75">
      <c r="A567" s="137"/>
      <c r="B567" s="138"/>
      <c r="C567" s="138"/>
      <c r="D567" s="140"/>
      <c r="E567" s="230">
        <v>0</v>
      </c>
    </row>
    <row r="568" spans="1:5" s="120" customFormat="1" ht="12.75">
      <c r="A568" s="137" t="s">
        <v>1364</v>
      </c>
      <c r="B568" s="138">
        <v>1103890</v>
      </c>
      <c r="C568" s="138" t="s">
        <v>1365</v>
      </c>
      <c r="D568" s="140">
        <v>20</v>
      </c>
      <c r="E568" s="230">
        <v>6781.9999999999945</v>
      </c>
    </row>
    <row r="569" spans="1:5" s="120" customFormat="1" ht="12.75">
      <c r="A569" s="137" t="s">
        <v>1364</v>
      </c>
      <c r="B569" s="138">
        <v>1103891</v>
      </c>
      <c r="C569" s="138" t="s">
        <v>1366</v>
      </c>
      <c r="D569" s="140">
        <v>80</v>
      </c>
      <c r="E569" s="230">
        <v>48279.999999999956</v>
      </c>
    </row>
    <row r="570" spans="1:5" s="120" customFormat="1" ht="12.75">
      <c r="A570" s="137" t="s">
        <v>1364</v>
      </c>
      <c r="B570" s="138">
        <v>1103889</v>
      </c>
      <c r="C570" s="138" t="s">
        <v>1367</v>
      </c>
      <c r="D570" s="140">
        <v>5</v>
      </c>
      <c r="E570" s="230">
        <v>1513.4999999999986</v>
      </c>
    </row>
    <row r="571" spans="1:5" s="120" customFormat="1" ht="12.75">
      <c r="A571" s="137" t="s">
        <v>1364</v>
      </c>
      <c r="B571" s="138">
        <v>1103789</v>
      </c>
      <c r="C571" s="138" t="s">
        <v>1368</v>
      </c>
      <c r="D571" s="140">
        <v>10</v>
      </c>
      <c r="E571" s="230">
        <v>5386.999999999995</v>
      </c>
    </row>
    <row r="572" spans="1:5" s="120" customFormat="1" ht="12.75">
      <c r="A572" s="137" t="s">
        <v>1364</v>
      </c>
      <c r="B572" s="138">
        <v>1103509</v>
      </c>
      <c r="C572" s="138" t="s">
        <v>1369</v>
      </c>
      <c r="D572" s="140">
        <v>5</v>
      </c>
      <c r="E572" s="230">
        <v>1513.4999999999986</v>
      </c>
    </row>
    <row r="573" spans="1:5" s="120" customFormat="1" ht="12.75">
      <c r="A573" s="137" t="s">
        <v>1364</v>
      </c>
      <c r="B573" s="138">
        <v>1103510</v>
      </c>
      <c r="C573" s="138" t="s">
        <v>1370</v>
      </c>
      <c r="D573" s="140">
        <v>10</v>
      </c>
      <c r="E573" s="230">
        <v>5386.999999999995</v>
      </c>
    </row>
    <row r="574" spans="1:5" s="120" customFormat="1" ht="12.75">
      <c r="A574" s="137" t="s">
        <v>1364</v>
      </c>
      <c r="B574" s="138">
        <v>1103930</v>
      </c>
      <c r="C574" s="138" t="s">
        <v>1371</v>
      </c>
      <c r="D574" s="140">
        <v>2</v>
      </c>
      <c r="E574" s="230">
        <v>564.9999999999995</v>
      </c>
    </row>
    <row r="575" spans="1:5" s="120" customFormat="1" ht="12.75">
      <c r="A575" s="137" t="s">
        <v>1364</v>
      </c>
      <c r="B575" s="138">
        <v>1103931</v>
      </c>
      <c r="C575" s="138" t="s">
        <v>1372</v>
      </c>
      <c r="D575" s="140">
        <v>5</v>
      </c>
      <c r="E575" s="230">
        <v>2513.9999999999977</v>
      </c>
    </row>
    <row r="576" spans="1:5" s="120" customFormat="1" ht="12.75">
      <c r="A576" s="137" t="s">
        <v>1364</v>
      </c>
      <c r="B576" s="138">
        <v>1103689</v>
      </c>
      <c r="C576" s="138" t="s">
        <v>1373</v>
      </c>
      <c r="D576" s="140">
        <v>2</v>
      </c>
      <c r="E576" s="230">
        <v>564.9999999999995</v>
      </c>
    </row>
    <row r="577" spans="1:5" s="120" customFormat="1" ht="12.75">
      <c r="A577" s="137" t="s">
        <v>1364</v>
      </c>
      <c r="B577" s="138">
        <v>1103688</v>
      </c>
      <c r="C577" s="138" t="s">
        <v>1374</v>
      </c>
      <c r="D577" s="140">
        <v>5</v>
      </c>
      <c r="E577" s="230">
        <v>2513.9999999999977</v>
      </c>
    </row>
    <row r="578" spans="1:5" s="120" customFormat="1" ht="12.75">
      <c r="A578" s="137"/>
      <c r="B578" s="138"/>
      <c r="C578" s="138"/>
      <c r="D578" s="140"/>
      <c r="E578" s="230">
        <v>0</v>
      </c>
    </row>
    <row r="579" spans="1:5" s="120" customFormat="1" ht="12.75">
      <c r="A579" s="137" t="s">
        <v>1375</v>
      </c>
      <c r="B579" s="138">
        <v>1401560</v>
      </c>
      <c r="C579" s="138" t="s">
        <v>1376</v>
      </c>
      <c r="D579" s="140">
        <v>2100</v>
      </c>
      <c r="E579" s="230">
        <v>530039.9999999995</v>
      </c>
    </row>
    <row r="580" spans="1:5" s="120" customFormat="1" ht="12.75">
      <c r="A580" s="137" t="s">
        <v>1375</v>
      </c>
      <c r="B580" s="138">
        <v>1401914</v>
      </c>
      <c r="C580" s="138" t="s">
        <v>1377</v>
      </c>
      <c r="D580" s="140">
        <v>100</v>
      </c>
      <c r="E580" s="230">
        <v>27039.999999999975</v>
      </c>
    </row>
    <row r="581" spans="1:5" s="120" customFormat="1" ht="12.75">
      <c r="A581" s="137" t="s">
        <v>1375</v>
      </c>
      <c r="B581" s="138">
        <v>1401120</v>
      </c>
      <c r="C581" s="138" t="s">
        <v>1378</v>
      </c>
      <c r="D581" s="140">
        <v>1200</v>
      </c>
      <c r="E581" s="230">
        <v>302879.99999999977</v>
      </c>
    </row>
    <row r="582" spans="1:5" s="120" customFormat="1" ht="12.75">
      <c r="A582" s="137" t="s">
        <v>1375</v>
      </c>
      <c r="B582" s="138">
        <v>1401121</v>
      </c>
      <c r="C582" s="138" t="s">
        <v>1379</v>
      </c>
      <c r="D582" s="140">
        <v>800</v>
      </c>
      <c r="E582" s="230">
        <v>425519.9999999996</v>
      </c>
    </row>
    <row r="583" spans="1:5" s="120" customFormat="1" ht="12.75">
      <c r="A583" s="137" t="s">
        <v>1375</v>
      </c>
      <c r="B583" s="138">
        <v>1401915</v>
      </c>
      <c r="C583" s="138" t="s">
        <v>1380</v>
      </c>
      <c r="D583" s="140">
        <v>100</v>
      </c>
      <c r="E583" s="230">
        <v>52539.999999999956</v>
      </c>
    </row>
    <row r="584" spans="1:5" s="120" customFormat="1" ht="12.75">
      <c r="A584" s="137"/>
      <c r="B584" s="138"/>
      <c r="C584" s="138"/>
      <c r="D584" s="140"/>
      <c r="E584" s="230">
        <v>0</v>
      </c>
    </row>
    <row r="585" spans="1:5" s="120" customFormat="1" ht="12.75">
      <c r="A585" s="137" t="s">
        <v>1381</v>
      </c>
      <c r="B585" s="138">
        <v>1401926</v>
      </c>
      <c r="C585" s="138" t="s">
        <v>1382</v>
      </c>
      <c r="D585" s="140">
        <v>200</v>
      </c>
      <c r="E585" s="230">
        <v>70819.99999999994</v>
      </c>
    </row>
    <row r="586" spans="1:5" s="120" customFormat="1" ht="12.75">
      <c r="A586" s="137" t="s">
        <v>1381</v>
      </c>
      <c r="B586" s="138">
        <v>1401925</v>
      </c>
      <c r="C586" s="138" t="s">
        <v>1383</v>
      </c>
      <c r="D586" s="140">
        <v>200</v>
      </c>
      <c r="E586" s="230">
        <v>75259.99999999994</v>
      </c>
    </row>
    <row r="587" spans="1:5" s="120" customFormat="1" ht="12.75">
      <c r="A587" s="137" t="s">
        <v>1381</v>
      </c>
      <c r="B587" s="138">
        <v>1401924</v>
      </c>
      <c r="C587" s="138" t="s">
        <v>1384</v>
      </c>
      <c r="D587" s="140">
        <v>20</v>
      </c>
      <c r="E587" s="230">
        <v>5527.999999999995</v>
      </c>
    </row>
    <row r="588" spans="1:5" s="120" customFormat="1" ht="12.75">
      <c r="A588" s="137" t="s">
        <v>1381</v>
      </c>
      <c r="B588" s="138">
        <v>1401045</v>
      </c>
      <c r="C588" s="138" t="s">
        <v>1385</v>
      </c>
      <c r="D588" s="140"/>
      <c r="E588" s="230">
        <v>0</v>
      </c>
    </row>
    <row r="589" spans="1:5" s="120" customFormat="1" ht="12.75">
      <c r="A589" s="137" t="s">
        <v>1381</v>
      </c>
      <c r="B589" s="138">
        <v>1401046</v>
      </c>
      <c r="C589" s="138" t="s">
        <v>1386</v>
      </c>
      <c r="D589" s="140"/>
      <c r="E589" s="230">
        <v>0</v>
      </c>
    </row>
    <row r="590" spans="1:5" s="120" customFormat="1" ht="12.75">
      <c r="A590" s="137" t="s">
        <v>1381</v>
      </c>
      <c r="B590" s="138">
        <v>1401047</v>
      </c>
      <c r="C590" s="138" t="s">
        <v>1387</v>
      </c>
      <c r="D590" s="140"/>
      <c r="E590" s="230">
        <v>0</v>
      </c>
    </row>
    <row r="591" spans="1:5" s="120" customFormat="1" ht="12.75">
      <c r="A591" s="137" t="s">
        <v>1381</v>
      </c>
      <c r="B591" s="138">
        <v>1401650</v>
      </c>
      <c r="C591" s="138" t="s">
        <v>1388</v>
      </c>
      <c r="D591" s="140">
        <v>5</v>
      </c>
      <c r="E591" s="230">
        <v>1381.9999999999989</v>
      </c>
    </row>
    <row r="592" spans="1:6" s="124" customFormat="1" ht="15">
      <c r="A592" s="137" t="s">
        <v>1381</v>
      </c>
      <c r="B592" s="138">
        <v>1401651</v>
      </c>
      <c r="C592" s="138" t="s">
        <v>1389</v>
      </c>
      <c r="D592" s="140">
        <v>10</v>
      </c>
      <c r="E592" s="230">
        <v>3540.9999999999973</v>
      </c>
      <c r="F592" s="120"/>
    </row>
    <row r="593" spans="1:6" s="124" customFormat="1" ht="15">
      <c r="A593" s="137" t="s">
        <v>1381</v>
      </c>
      <c r="B593" s="138">
        <v>1401652</v>
      </c>
      <c r="C593" s="138" t="s">
        <v>1390</v>
      </c>
      <c r="D593" s="140">
        <v>10</v>
      </c>
      <c r="E593" s="230">
        <v>3762.999999999997</v>
      </c>
      <c r="F593" s="120"/>
    </row>
    <row r="594" spans="1:5" s="120" customFormat="1" ht="12.75">
      <c r="A594" s="137" t="s">
        <v>1381</v>
      </c>
      <c r="B594" s="138">
        <v>1401933</v>
      </c>
      <c r="C594" s="138" t="s">
        <v>1391</v>
      </c>
      <c r="D594" s="140">
        <v>2</v>
      </c>
      <c r="E594" s="230">
        <v>552.7999999999995</v>
      </c>
    </row>
    <row r="595" spans="1:5" s="120" customFormat="1" ht="12.75">
      <c r="A595" s="137" t="s">
        <v>1381</v>
      </c>
      <c r="B595" s="138">
        <v>1401934</v>
      </c>
      <c r="C595" s="138" t="s">
        <v>1392</v>
      </c>
      <c r="D595" s="140">
        <v>5</v>
      </c>
      <c r="E595" s="230">
        <v>1770.4999999999986</v>
      </c>
    </row>
    <row r="596" spans="1:5" s="120" customFormat="1" ht="12.75">
      <c r="A596" s="137" t="s">
        <v>1381</v>
      </c>
      <c r="B596" s="138">
        <v>1401935</v>
      </c>
      <c r="C596" s="138" t="s">
        <v>1393</v>
      </c>
      <c r="D596" s="140">
        <v>5</v>
      </c>
      <c r="E596" s="230">
        <v>1881.4999999999984</v>
      </c>
    </row>
    <row r="597" spans="1:6" s="124" customFormat="1" ht="15">
      <c r="A597" s="137"/>
      <c r="B597" s="138"/>
      <c r="C597" s="138"/>
      <c r="D597" s="140"/>
      <c r="E597" s="230">
        <v>0</v>
      </c>
      <c r="F597" s="120"/>
    </row>
    <row r="598" spans="1:6" s="124" customFormat="1" ht="15">
      <c r="A598" s="137" t="s">
        <v>1394</v>
      </c>
      <c r="B598" s="138">
        <v>1401662</v>
      </c>
      <c r="C598" s="138" t="s">
        <v>1395</v>
      </c>
      <c r="D598" s="140">
        <v>60</v>
      </c>
      <c r="E598" s="230">
        <v>37541.99999999996</v>
      </c>
      <c r="F598" s="120"/>
    </row>
    <row r="599" spans="1:6" s="124" customFormat="1" ht="15">
      <c r="A599" s="137" t="s">
        <v>1394</v>
      </c>
      <c r="B599" s="138">
        <v>1401663</v>
      </c>
      <c r="C599" s="138" t="s">
        <v>1396</v>
      </c>
      <c r="D599" s="140">
        <v>30</v>
      </c>
      <c r="E599" s="230">
        <v>24125.999999999978</v>
      </c>
      <c r="F599" s="120"/>
    </row>
    <row r="600" spans="1:5" s="120" customFormat="1" ht="12.75">
      <c r="A600" s="137"/>
      <c r="B600" s="138"/>
      <c r="C600" s="138"/>
      <c r="D600" s="140"/>
      <c r="E600" s="230">
        <v>0</v>
      </c>
    </row>
    <row r="601" spans="1:5" s="120" customFormat="1" ht="12.75">
      <c r="A601" s="137" t="s">
        <v>1397</v>
      </c>
      <c r="B601" s="138">
        <v>1401053</v>
      </c>
      <c r="C601" s="138" t="s">
        <v>1398</v>
      </c>
      <c r="D601" s="140">
        <v>150</v>
      </c>
      <c r="E601" s="230">
        <v>89174.99999999993</v>
      </c>
    </row>
    <row r="602" spans="1:5" s="120" customFormat="1" ht="12.75">
      <c r="A602" s="137" t="s">
        <v>1397</v>
      </c>
      <c r="B602" s="138">
        <v>1401004</v>
      </c>
      <c r="C602" s="138" t="s">
        <v>1399</v>
      </c>
      <c r="D602" s="140">
        <v>5</v>
      </c>
      <c r="E602" s="230">
        <v>2972.4999999999973</v>
      </c>
    </row>
    <row r="603" spans="1:5" s="120" customFormat="1" ht="12.75">
      <c r="A603" s="137" t="s">
        <v>1397</v>
      </c>
      <c r="B603" s="138">
        <v>1401005</v>
      </c>
      <c r="C603" s="138" t="s">
        <v>1400</v>
      </c>
      <c r="D603" s="140">
        <v>5</v>
      </c>
      <c r="E603" s="230">
        <v>2972.4999999999973</v>
      </c>
    </row>
    <row r="604" spans="1:5" s="120" customFormat="1" ht="12.75">
      <c r="A604" s="137" t="s">
        <v>1397</v>
      </c>
      <c r="B604" s="138">
        <v>1401003</v>
      </c>
      <c r="C604" s="138" t="s">
        <v>1401</v>
      </c>
      <c r="D604" s="140">
        <v>5</v>
      </c>
      <c r="E604" s="230">
        <v>2116.999999999998</v>
      </c>
    </row>
    <row r="605" spans="1:5" s="120" customFormat="1" ht="12.75">
      <c r="A605" s="137"/>
      <c r="B605" s="138"/>
      <c r="C605" s="138"/>
      <c r="D605" s="140"/>
      <c r="E605" s="230">
        <v>0</v>
      </c>
    </row>
    <row r="606" spans="1:5" s="120" customFormat="1" ht="12.75">
      <c r="A606" s="137" t="s">
        <v>1402</v>
      </c>
      <c r="B606" s="138">
        <v>1104510</v>
      </c>
      <c r="C606" s="138" t="s">
        <v>1403</v>
      </c>
      <c r="D606" s="140">
        <v>3000</v>
      </c>
      <c r="E606" s="230">
        <v>275699.99999999977</v>
      </c>
    </row>
    <row r="607" spans="1:5" s="120" customFormat="1" ht="12.75">
      <c r="A607" s="137" t="s">
        <v>1402</v>
      </c>
      <c r="B607" s="138">
        <v>1104511</v>
      </c>
      <c r="C607" s="138" t="s">
        <v>1404</v>
      </c>
      <c r="D607" s="140">
        <v>4200</v>
      </c>
      <c r="E607" s="230">
        <v>674099.9999999994</v>
      </c>
    </row>
    <row r="608" spans="1:5" s="120" customFormat="1" ht="12.75">
      <c r="A608" s="137" t="s">
        <v>1402</v>
      </c>
      <c r="B608" s="138">
        <v>1104512</v>
      </c>
      <c r="C608" s="138" t="s">
        <v>1405</v>
      </c>
      <c r="D608" s="140">
        <v>800</v>
      </c>
      <c r="E608" s="230">
        <v>192559.99999999983</v>
      </c>
    </row>
    <row r="609" spans="1:5" s="120" customFormat="1" ht="12.75">
      <c r="A609" s="137" t="s">
        <v>1402</v>
      </c>
      <c r="B609" s="138">
        <v>1104513</v>
      </c>
      <c r="C609" s="138" t="s">
        <v>1406</v>
      </c>
      <c r="D609" s="140">
        <v>500</v>
      </c>
      <c r="E609" s="230">
        <v>68949.99999999994</v>
      </c>
    </row>
    <row r="610" spans="1:5" s="120" customFormat="1" ht="12.75">
      <c r="A610" s="137" t="s">
        <v>1402</v>
      </c>
      <c r="B610" s="138">
        <v>1104610</v>
      </c>
      <c r="C610" s="138" t="s">
        <v>1407</v>
      </c>
      <c r="D610" s="140">
        <v>1000</v>
      </c>
      <c r="E610" s="230">
        <v>137899.99999999988</v>
      </c>
    </row>
    <row r="611" spans="1:5" s="120" customFormat="1" ht="12.75">
      <c r="A611" s="137" t="s">
        <v>1402</v>
      </c>
      <c r="B611" s="138">
        <v>1104611</v>
      </c>
      <c r="C611" s="138" t="s">
        <v>1408</v>
      </c>
      <c r="D611" s="140">
        <v>600</v>
      </c>
      <c r="E611" s="230">
        <v>144419.99999999988</v>
      </c>
    </row>
    <row r="612" spans="1:5" s="120" customFormat="1" ht="12.75">
      <c r="A612" s="137" t="s">
        <v>1402</v>
      </c>
      <c r="B612" s="138">
        <v>1104612</v>
      </c>
      <c r="C612" s="138" t="s">
        <v>1409</v>
      </c>
      <c r="D612" s="140">
        <v>10</v>
      </c>
      <c r="E612" s="230">
        <v>3947.9999999999964</v>
      </c>
    </row>
    <row r="613" spans="1:5" s="120" customFormat="1" ht="12.75">
      <c r="A613" s="137" t="s">
        <v>1402</v>
      </c>
      <c r="B613" s="138">
        <v>1104613</v>
      </c>
      <c r="C613" s="138" t="s">
        <v>1410</v>
      </c>
      <c r="D613" s="140"/>
      <c r="E613" s="230">
        <v>0</v>
      </c>
    </row>
    <row r="614" spans="1:5" s="120" customFormat="1" ht="12.75">
      <c r="A614" s="137" t="s">
        <v>1402</v>
      </c>
      <c r="B614" s="138">
        <v>1104614</v>
      </c>
      <c r="C614" s="138" t="s">
        <v>1411</v>
      </c>
      <c r="D614" s="140"/>
      <c r="E614" s="230">
        <v>0</v>
      </c>
    </row>
    <row r="615" spans="1:5" s="120" customFormat="1" ht="12.75">
      <c r="A615" s="137" t="s">
        <v>1402</v>
      </c>
      <c r="B615" s="138">
        <v>1104490</v>
      </c>
      <c r="C615" s="138" t="s">
        <v>1412</v>
      </c>
      <c r="D615" s="140">
        <v>900</v>
      </c>
      <c r="E615" s="230">
        <v>115829.99999999988</v>
      </c>
    </row>
    <row r="616" spans="1:5" s="120" customFormat="1" ht="12.75">
      <c r="A616" s="137" t="s">
        <v>1402</v>
      </c>
      <c r="B616" s="138">
        <v>1104491</v>
      </c>
      <c r="C616" s="138" t="s">
        <v>1413</v>
      </c>
      <c r="D616" s="140">
        <v>500</v>
      </c>
      <c r="E616" s="230">
        <v>112349.99999999991</v>
      </c>
    </row>
    <row r="617" spans="1:5" s="120" customFormat="1" ht="12.75">
      <c r="A617" s="137" t="s">
        <v>1402</v>
      </c>
      <c r="B617" s="138">
        <v>1104492</v>
      </c>
      <c r="C617" s="138" t="s">
        <v>1414</v>
      </c>
      <c r="D617" s="140">
        <v>10</v>
      </c>
      <c r="E617" s="230">
        <v>3685.9999999999973</v>
      </c>
    </row>
    <row r="618" spans="1:5" s="120" customFormat="1" ht="12.75">
      <c r="A618" s="137" t="s">
        <v>1402</v>
      </c>
      <c r="B618" s="138">
        <v>1104440</v>
      </c>
      <c r="C618" s="138" t="s">
        <v>1415</v>
      </c>
      <c r="D618" s="140"/>
      <c r="E618" s="230">
        <v>0</v>
      </c>
    </row>
    <row r="619" spans="1:5" s="120" customFormat="1" ht="12.75">
      <c r="A619" s="137" t="s">
        <v>1402</v>
      </c>
      <c r="B619" s="138">
        <v>1104441</v>
      </c>
      <c r="C619" s="138" t="s">
        <v>1416</v>
      </c>
      <c r="D619" s="140"/>
      <c r="E619" s="230">
        <v>0</v>
      </c>
    </row>
    <row r="620" spans="1:5" s="120" customFormat="1" ht="12.75">
      <c r="A620" s="137" t="s">
        <v>1402</v>
      </c>
      <c r="B620" s="138">
        <v>1104445</v>
      </c>
      <c r="C620" s="138" t="s">
        <v>1417</v>
      </c>
      <c r="D620" s="140"/>
      <c r="E620" s="230">
        <v>0</v>
      </c>
    </row>
    <row r="621" spans="1:5" s="120" customFormat="1" ht="12.75">
      <c r="A621" s="137"/>
      <c r="B621" s="138"/>
      <c r="C621" s="138"/>
      <c r="D621" s="140"/>
      <c r="E621" s="230">
        <v>0</v>
      </c>
    </row>
    <row r="622" spans="1:5" s="120" customFormat="1" ht="12.75">
      <c r="A622" s="137" t="s">
        <v>1418</v>
      </c>
      <c r="B622" s="138">
        <v>1104485</v>
      </c>
      <c r="C622" s="138" t="s">
        <v>1419</v>
      </c>
      <c r="D622" s="140">
        <v>160</v>
      </c>
      <c r="E622" s="230">
        <v>42799.99999999996</v>
      </c>
    </row>
    <row r="623" spans="1:5" s="120" customFormat="1" ht="12.75">
      <c r="A623" s="137" t="s">
        <v>1418</v>
      </c>
      <c r="B623" s="138">
        <v>1104486</v>
      </c>
      <c r="C623" s="138" t="s">
        <v>1420</v>
      </c>
      <c r="D623" s="140">
        <v>10</v>
      </c>
      <c r="E623" s="230">
        <v>5943.9999999999945</v>
      </c>
    </row>
    <row r="624" spans="1:5" s="120" customFormat="1" ht="12.75">
      <c r="A624" s="137" t="s">
        <v>1418</v>
      </c>
      <c r="B624" s="138">
        <v>1104482</v>
      </c>
      <c r="C624" s="138" t="s">
        <v>1421</v>
      </c>
      <c r="D624" s="140">
        <v>2400</v>
      </c>
      <c r="E624" s="230">
        <v>641999.9999999995</v>
      </c>
    </row>
    <row r="625" spans="1:5" s="120" customFormat="1" ht="12.75">
      <c r="A625" s="137" t="s">
        <v>1418</v>
      </c>
      <c r="B625" s="138">
        <v>1104483</v>
      </c>
      <c r="C625" s="138" t="s">
        <v>1422</v>
      </c>
      <c r="D625" s="140">
        <v>100</v>
      </c>
      <c r="E625" s="230">
        <v>59439.99999999994</v>
      </c>
    </row>
    <row r="626" spans="1:5" s="120" customFormat="1" ht="12.75">
      <c r="A626" s="137" t="s">
        <v>1418</v>
      </c>
      <c r="B626" s="138">
        <v>1104454</v>
      </c>
      <c r="C626" s="138" t="s">
        <v>1423</v>
      </c>
      <c r="D626" s="140"/>
      <c r="E626" s="230">
        <v>0</v>
      </c>
    </row>
    <row r="627" spans="1:6" s="124" customFormat="1" ht="15">
      <c r="A627" s="137"/>
      <c r="B627" s="138"/>
      <c r="C627" s="138"/>
      <c r="D627" s="140"/>
      <c r="E627" s="230">
        <v>0</v>
      </c>
      <c r="F627" s="120"/>
    </row>
    <row r="628" spans="1:6" s="124" customFormat="1" ht="15">
      <c r="A628" s="137" t="s">
        <v>1424</v>
      </c>
      <c r="B628" s="138">
        <v>1104125</v>
      </c>
      <c r="C628" s="138" t="s">
        <v>1425</v>
      </c>
      <c r="D628" s="140">
        <v>4000</v>
      </c>
      <c r="E628" s="230">
        <v>899199.9999999993</v>
      </c>
      <c r="F628" s="120"/>
    </row>
    <row r="629" spans="1:6" s="124" customFormat="1" ht="15">
      <c r="A629" s="137" t="s">
        <v>1424</v>
      </c>
      <c r="B629" s="138">
        <v>1104126</v>
      </c>
      <c r="C629" s="138" t="s">
        <v>1426</v>
      </c>
      <c r="D629" s="140">
        <v>2250</v>
      </c>
      <c r="E629" s="230">
        <v>893249.9999999993</v>
      </c>
      <c r="F629" s="120"/>
    </row>
    <row r="630" spans="1:6" s="124" customFormat="1" ht="15">
      <c r="A630" s="137" t="s">
        <v>1424</v>
      </c>
      <c r="B630" s="138">
        <v>1104127</v>
      </c>
      <c r="C630" s="138" t="s">
        <v>1427</v>
      </c>
      <c r="D630" s="140">
        <v>670</v>
      </c>
      <c r="E630" s="230">
        <v>302705.99999999977</v>
      </c>
      <c r="F630" s="120"/>
    </row>
    <row r="631" spans="1:5" s="120" customFormat="1" ht="12.75">
      <c r="A631" s="137" t="s">
        <v>1424</v>
      </c>
      <c r="B631" s="138">
        <v>1104551</v>
      </c>
      <c r="C631" s="138" t="s">
        <v>1428</v>
      </c>
      <c r="D631" s="140">
        <v>230</v>
      </c>
      <c r="E631" s="230">
        <v>51703.999999999956</v>
      </c>
    </row>
    <row r="632" spans="1:5" s="120" customFormat="1" ht="12.75">
      <c r="A632" s="137" t="s">
        <v>1424</v>
      </c>
      <c r="B632" s="138">
        <v>1104552</v>
      </c>
      <c r="C632" s="138" t="s">
        <v>1429</v>
      </c>
      <c r="D632" s="140">
        <v>120</v>
      </c>
      <c r="E632" s="230">
        <v>47639.999999999956</v>
      </c>
    </row>
    <row r="633" spans="1:5" s="120" customFormat="1" ht="12.75">
      <c r="A633" s="137" t="s">
        <v>1424</v>
      </c>
      <c r="B633" s="138">
        <v>1104520</v>
      </c>
      <c r="C633" s="138" t="s">
        <v>1430</v>
      </c>
      <c r="D633" s="140">
        <v>6800</v>
      </c>
      <c r="E633" s="230">
        <v>1528639.9999999988</v>
      </c>
    </row>
    <row r="634" spans="1:5" s="120" customFormat="1" ht="12.75">
      <c r="A634" s="137" t="s">
        <v>1424</v>
      </c>
      <c r="B634" s="138">
        <v>1104522</v>
      </c>
      <c r="C634" s="138" t="s">
        <v>1431</v>
      </c>
      <c r="D634" s="140">
        <v>750</v>
      </c>
      <c r="E634" s="230">
        <v>297749.99999999977</v>
      </c>
    </row>
    <row r="635" spans="1:5" s="120" customFormat="1" ht="12.75">
      <c r="A635" s="137" t="s">
        <v>1424</v>
      </c>
      <c r="B635" s="138">
        <v>1104524</v>
      </c>
      <c r="C635" s="138" t="s">
        <v>1432</v>
      </c>
      <c r="D635" s="140">
        <v>10</v>
      </c>
      <c r="E635" s="230">
        <v>4517.999999999996</v>
      </c>
    </row>
    <row r="636" spans="1:5" s="120" customFormat="1" ht="12.75">
      <c r="A636" s="137" t="s">
        <v>1424</v>
      </c>
      <c r="B636" s="138">
        <v>1104605</v>
      </c>
      <c r="C636" s="138" t="s">
        <v>1433</v>
      </c>
      <c r="D636" s="140">
        <v>90</v>
      </c>
      <c r="E636" s="230">
        <v>20231.999999999985</v>
      </c>
    </row>
    <row r="637" spans="1:5" s="120" customFormat="1" ht="12.75">
      <c r="A637" s="137" t="s">
        <v>1424</v>
      </c>
      <c r="B637" s="138">
        <v>1104606</v>
      </c>
      <c r="C637" s="138" t="s">
        <v>1434</v>
      </c>
      <c r="D637" s="140">
        <v>60</v>
      </c>
      <c r="E637" s="230">
        <v>23819.999999999978</v>
      </c>
    </row>
    <row r="638" spans="1:5" s="120" customFormat="1" ht="12.75">
      <c r="A638" s="137" t="s">
        <v>1424</v>
      </c>
      <c r="B638" s="138">
        <v>1104794</v>
      </c>
      <c r="C638" s="138" t="s">
        <v>1435</v>
      </c>
      <c r="D638" s="140">
        <v>200</v>
      </c>
      <c r="E638" s="230">
        <v>44959.99999999996</v>
      </c>
    </row>
    <row r="639" spans="1:5" s="120" customFormat="1" ht="12.75">
      <c r="A639" s="137" t="s">
        <v>1424</v>
      </c>
      <c r="B639" s="138">
        <v>1104793</v>
      </c>
      <c r="C639" s="138" t="s">
        <v>1436</v>
      </c>
      <c r="D639" s="140">
        <v>130</v>
      </c>
      <c r="E639" s="230">
        <v>51609.999999999956</v>
      </c>
    </row>
    <row r="640" spans="1:5" s="120" customFormat="1" ht="12.75">
      <c r="A640" s="137" t="s">
        <v>1424</v>
      </c>
      <c r="B640" s="138">
        <v>1104792</v>
      </c>
      <c r="C640" s="138" t="s">
        <v>1437</v>
      </c>
      <c r="D640" s="140">
        <v>5</v>
      </c>
      <c r="E640" s="230">
        <v>2258.999999999998</v>
      </c>
    </row>
    <row r="641" spans="1:5" s="120" customFormat="1" ht="12.75">
      <c r="A641" s="137" t="s">
        <v>1424</v>
      </c>
      <c r="B641" s="138">
        <v>1104792</v>
      </c>
      <c r="C641" s="138" t="s">
        <v>1438</v>
      </c>
      <c r="D641" s="140">
        <v>5</v>
      </c>
      <c r="E641" s="230">
        <v>4567.499999999996</v>
      </c>
    </row>
    <row r="642" spans="1:5" s="120" customFormat="1" ht="12.75">
      <c r="A642" s="137" t="s">
        <v>1424</v>
      </c>
      <c r="B642" s="138">
        <v>1104759</v>
      </c>
      <c r="C642" s="138" t="s">
        <v>1439</v>
      </c>
      <c r="D642" s="140">
        <v>5</v>
      </c>
      <c r="E642" s="230">
        <v>1123.999999999999</v>
      </c>
    </row>
    <row r="643" spans="1:5" s="120" customFormat="1" ht="12.75">
      <c r="A643" s="137" t="s">
        <v>1424</v>
      </c>
      <c r="B643" s="138">
        <v>1104760</v>
      </c>
      <c r="C643" s="138" t="s">
        <v>1440</v>
      </c>
      <c r="D643" s="140">
        <v>5</v>
      </c>
      <c r="E643" s="230">
        <v>1984.9999999999984</v>
      </c>
    </row>
    <row r="644" spans="1:5" s="120" customFormat="1" ht="12.75">
      <c r="A644" s="137" t="s">
        <v>1424</v>
      </c>
      <c r="B644" s="138">
        <v>1104555</v>
      </c>
      <c r="C644" s="138" t="s">
        <v>1441</v>
      </c>
      <c r="D644" s="140">
        <v>640</v>
      </c>
      <c r="E644" s="230">
        <v>143871.99999999988</v>
      </c>
    </row>
    <row r="645" spans="1:5" s="120" customFormat="1" ht="12.75">
      <c r="A645" s="137" t="s">
        <v>1424</v>
      </c>
      <c r="B645" s="138">
        <v>1104556</v>
      </c>
      <c r="C645" s="138" t="s">
        <v>1442</v>
      </c>
      <c r="D645" s="140">
        <v>880</v>
      </c>
      <c r="E645" s="230">
        <v>349359.99999999965</v>
      </c>
    </row>
    <row r="646" spans="1:5" s="120" customFormat="1" ht="12.75">
      <c r="A646" s="143" t="s">
        <v>1424</v>
      </c>
      <c r="B646" s="144">
        <v>1104557</v>
      </c>
      <c r="C646" s="144" t="s">
        <v>1443</v>
      </c>
      <c r="D646" s="140">
        <v>20</v>
      </c>
      <c r="E646" s="230">
        <v>9035.999999999993</v>
      </c>
    </row>
    <row r="647" spans="1:5" s="120" customFormat="1" ht="12.75">
      <c r="A647" s="143" t="s">
        <v>1424</v>
      </c>
      <c r="B647" s="144">
        <v>1104790</v>
      </c>
      <c r="C647" s="144" t="s">
        <v>1444</v>
      </c>
      <c r="D647" s="140">
        <v>3</v>
      </c>
      <c r="E647" s="230">
        <v>2740.4999999999973</v>
      </c>
    </row>
    <row r="648" spans="1:5" s="120" customFormat="1" ht="12.75">
      <c r="A648" s="137" t="s">
        <v>1424</v>
      </c>
      <c r="B648" s="138">
        <v>1104460</v>
      </c>
      <c r="C648" s="138" t="s">
        <v>1445</v>
      </c>
      <c r="D648" s="140"/>
      <c r="E648" s="230">
        <v>0</v>
      </c>
    </row>
    <row r="649" spans="1:5" s="120" customFormat="1" ht="12.75">
      <c r="A649" s="137" t="s">
        <v>1424</v>
      </c>
      <c r="B649" s="138">
        <v>1104462</v>
      </c>
      <c r="C649" s="138" t="s">
        <v>1446</v>
      </c>
      <c r="D649" s="140"/>
      <c r="E649" s="230">
        <v>0</v>
      </c>
    </row>
    <row r="650" spans="1:5" s="120" customFormat="1" ht="12.75">
      <c r="A650" s="137" t="s">
        <v>1424</v>
      </c>
      <c r="B650" s="138">
        <v>1104464</v>
      </c>
      <c r="C650" s="138" t="s">
        <v>1447</v>
      </c>
      <c r="D650" s="140"/>
      <c r="E650" s="230">
        <v>0</v>
      </c>
    </row>
    <row r="651" spans="1:5" s="120" customFormat="1" ht="12.75">
      <c r="A651" s="137" t="s">
        <v>1424</v>
      </c>
      <c r="B651" s="138">
        <v>1104465</v>
      </c>
      <c r="C651" s="138" t="s">
        <v>1448</v>
      </c>
      <c r="D651" s="140"/>
      <c r="E651" s="230">
        <v>0</v>
      </c>
    </row>
    <row r="652" spans="1:5" s="120" customFormat="1" ht="12.75">
      <c r="A652" s="137" t="s">
        <v>1424</v>
      </c>
      <c r="B652" s="138">
        <v>1104601</v>
      </c>
      <c r="C652" s="138" t="s">
        <v>1449</v>
      </c>
      <c r="D652" s="140">
        <v>160</v>
      </c>
      <c r="E652" s="230">
        <v>35967.99999999997</v>
      </c>
    </row>
    <row r="653" spans="1:5" s="120" customFormat="1" ht="12.75">
      <c r="A653" s="137" t="s">
        <v>1424</v>
      </c>
      <c r="B653" s="138">
        <v>1104600</v>
      </c>
      <c r="C653" s="138" t="s">
        <v>1450</v>
      </c>
      <c r="D653" s="140">
        <v>170</v>
      </c>
      <c r="E653" s="230">
        <v>67489.99999999994</v>
      </c>
    </row>
    <row r="654" spans="1:5" s="120" customFormat="1" ht="12.75">
      <c r="A654" s="137"/>
      <c r="B654" s="138"/>
      <c r="C654" s="138"/>
      <c r="D654" s="140"/>
      <c r="E654" s="230">
        <v>0</v>
      </c>
    </row>
    <row r="655" spans="1:5" s="120" customFormat="1" ht="12.75">
      <c r="A655" s="137" t="s">
        <v>1451</v>
      </c>
      <c r="B655" s="138">
        <v>1104727</v>
      </c>
      <c r="C655" s="138" t="s">
        <v>1452</v>
      </c>
      <c r="D655" s="140">
        <v>350</v>
      </c>
      <c r="E655" s="230">
        <v>79799.99999999994</v>
      </c>
    </row>
    <row r="656" spans="1:5" s="120" customFormat="1" ht="12.75">
      <c r="A656" s="137" t="s">
        <v>1451</v>
      </c>
      <c r="B656" s="138">
        <v>1104725</v>
      </c>
      <c r="C656" s="138" t="s">
        <v>1453</v>
      </c>
      <c r="D656" s="140">
        <v>650</v>
      </c>
      <c r="E656" s="230">
        <v>297894.99999999977</v>
      </c>
    </row>
    <row r="657" spans="1:5" s="120" customFormat="1" ht="12.75">
      <c r="A657" s="137" t="s">
        <v>1451</v>
      </c>
      <c r="B657" s="138">
        <v>1104728</v>
      </c>
      <c r="C657" s="138" t="s">
        <v>1454</v>
      </c>
      <c r="D657" s="140">
        <v>400</v>
      </c>
      <c r="E657" s="230">
        <v>303519.9999999997</v>
      </c>
    </row>
    <row r="658" spans="1:5" s="120" customFormat="1" ht="12.75">
      <c r="A658" s="137" t="s">
        <v>1451</v>
      </c>
      <c r="B658" s="138">
        <v>1104726</v>
      </c>
      <c r="C658" s="138" t="s">
        <v>1455</v>
      </c>
      <c r="D658" s="140">
        <v>10</v>
      </c>
      <c r="E658" s="230">
        <v>10841.99999999999</v>
      </c>
    </row>
    <row r="659" spans="1:5" s="120" customFormat="1" ht="12.75">
      <c r="A659" s="137" t="s">
        <v>1451</v>
      </c>
      <c r="B659" s="138">
        <v>1104771</v>
      </c>
      <c r="C659" s="138" t="s">
        <v>1456</v>
      </c>
      <c r="D659" s="140">
        <v>700</v>
      </c>
      <c r="E659" s="230">
        <v>343699.9999999997</v>
      </c>
    </row>
    <row r="660" spans="1:5" s="120" customFormat="1" ht="12.75">
      <c r="A660" s="137" t="s">
        <v>1451</v>
      </c>
      <c r="B660" s="138">
        <v>1104772</v>
      </c>
      <c r="C660" s="138" t="s">
        <v>1457</v>
      </c>
      <c r="D660" s="140">
        <v>200</v>
      </c>
      <c r="E660" s="230">
        <v>162599.99999999988</v>
      </c>
    </row>
    <row r="661" spans="1:5" s="120" customFormat="1" ht="12.75">
      <c r="A661" s="137" t="s">
        <v>1451</v>
      </c>
      <c r="B661" s="138">
        <v>1104720</v>
      </c>
      <c r="C661" s="138" t="s">
        <v>1458</v>
      </c>
      <c r="D661" s="140">
        <v>280</v>
      </c>
      <c r="E661" s="230">
        <v>128323.99999999988</v>
      </c>
    </row>
    <row r="662" spans="1:5" s="120" customFormat="1" ht="12.75">
      <c r="A662" s="137" t="s">
        <v>1451</v>
      </c>
      <c r="B662" s="138">
        <v>1104721</v>
      </c>
      <c r="C662" s="138" t="s">
        <v>1459</v>
      </c>
      <c r="D662" s="140">
        <v>90</v>
      </c>
      <c r="E662" s="230">
        <v>68291.99999999994</v>
      </c>
    </row>
    <row r="663" spans="1:5" s="120" customFormat="1" ht="12.75">
      <c r="A663" s="137" t="s">
        <v>1451</v>
      </c>
      <c r="B663" s="138">
        <v>1104722</v>
      </c>
      <c r="C663" s="138" t="s">
        <v>1460</v>
      </c>
      <c r="D663" s="140">
        <v>10</v>
      </c>
      <c r="E663" s="230">
        <v>10841.99999999999</v>
      </c>
    </row>
    <row r="664" spans="1:5" s="120" customFormat="1" ht="12.75">
      <c r="A664" s="137" t="s">
        <v>1461</v>
      </c>
      <c r="B664" s="138">
        <v>1104743</v>
      </c>
      <c r="C664" s="138" t="s">
        <v>1462</v>
      </c>
      <c r="D664" s="140">
        <v>10</v>
      </c>
      <c r="E664" s="230">
        <v>2442.999999999998</v>
      </c>
    </row>
    <row r="665" spans="1:5" s="120" customFormat="1" ht="12.75">
      <c r="A665" s="137" t="s">
        <v>1463</v>
      </c>
      <c r="B665" s="138">
        <v>1104744</v>
      </c>
      <c r="C665" s="138" t="s">
        <v>1464</v>
      </c>
      <c r="D665" s="140">
        <v>10</v>
      </c>
      <c r="E665" s="230">
        <v>4909.999999999996</v>
      </c>
    </row>
    <row r="666" spans="1:5" s="120" customFormat="1" ht="12.75">
      <c r="A666" s="137" t="s">
        <v>1465</v>
      </c>
      <c r="B666" s="138">
        <v>1104745</v>
      </c>
      <c r="C666" s="138" t="s">
        <v>1466</v>
      </c>
      <c r="D666" s="140">
        <v>10</v>
      </c>
      <c r="E666" s="230">
        <v>8129.999999999993</v>
      </c>
    </row>
    <row r="667" spans="1:5" s="120" customFormat="1" ht="12.75">
      <c r="A667" s="137" t="s">
        <v>1465</v>
      </c>
      <c r="B667" s="138">
        <v>1104745</v>
      </c>
      <c r="C667" s="138" t="s">
        <v>1467</v>
      </c>
      <c r="D667" s="140">
        <v>5</v>
      </c>
      <c r="E667" s="230">
        <v>58057.99999999995</v>
      </c>
    </row>
    <row r="668" spans="1:5" s="120" customFormat="1" ht="12.75">
      <c r="A668" s="137" t="s">
        <v>1468</v>
      </c>
      <c r="B668" s="138">
        <v>1104742</v>
      </c>
      <c r="C668" s="138" t="s">
        <v>1469</v>
      </c>
      <c r="D668" s="140">
        <v>5</v>
      </c>
      <c r="E668" s="230">
        <v>2454.999999999998</v>
      </c>
    </row>
    <row r="669" spans="1:5" s="120" customFormat="1" ht="12.75">
      <c r="A669" s="137" t="s">
        <v>1470</v>
      </c>
      <c r="B669" s="138">
        <v>1104739</v>
      </c>
      <c r="C669" s="138" t="s">
        <v>1471</v>
      </c>
      <c r="D669" s="140">
        <v>10</v>
      </c>
      <c r="E669" s="230">
        <v>8129.999999999993</v>
      </c>
    </row>
    <row r="670" spans="1:5" s="120" customFormat="1" ht="12.75">
      <c r="A670" s="137"/>
      <c r="B670" s="138"/>
      <c r="C670" s="138"/>
      <c r="D670" s="140">
        <v>10</v>
      </c>
      <c r="E670" s="230">
        <v>0</v>
      </c>
    </row>
    <row r="671" spans="1:5" s="120" customFormat="1" ht="12.75">
      <c r="A671" s="137" t="s">
        <v>1472</v>
      </c>
      <c r="B671" s="138">
        <v>1104232</v>
      </c>
      <c r="C671" s="138" t="s">
        <v>35</v>
      </c>
      <c r="D671" s="140">
        <v>3300</v>
      </c>
      <c r="E671" s="230">
        <v>1772759.9999999986</v>
      </c>
    </row>
    <row r="672" spans="1:5" s="120" customFormat="1" ht="12.75">
      <c r="A672" s="137" t="s">
        <v>1472</v>
      </c>
      <c r="B672" s="138">
        <v>1104233</v>
      </c>
      <c r="C672" s="138" t="s">
        <v>1473</v>
      </c>
      <c r="D672" s="140">
        <v>100</v>
      </c>
      <c r="E672" s="230">
        <v>43819.999999999956</v>
      </c>
    </row>
    <row r="673" spans="1:5" s="120" customFormat="1" ht="12.75">
      <c r="A673" s="137"/>
      <c r="B673" s="138"/>
      <c r="C673" s="138"/>
      <c r="D673" s="140"/>
      <c r="E673" s="230">
        <v>0</v>
      </c>
    </row>
    <row r="674" spans="1:5" s="120" customFormat="1" ht="12.75">
      <c r="A674" s="137" t="s">
        <v>1474</v>
      </c>
      <c r="B674" s="138">
        <v>1104470</v>
      </c>
      <c r="C674" s="138" t="s">
        <v>1475</v>
      </c>
      <c r="D674" s="140">
        <v>650</v>
      </c>
      <c r="E674" s="230">
        <v>262339.99999999977</v>
      </c>
    </row>
    <row r="675" spans="1:5" s="120" customFormat="1" ht="12.75">
      <c r="A675" s="137"/>
      <c r="B675" s="138"/>
      <c r="C675" s="138"/>
      <c r="D675" s="140"/>
      <c r="E675" s="230">
        <v>0</v>
      </c>
    </row>
    <row r="676" spans="1:5" s="120" customFormat="1" ht="12.75">
      <c r="A676" s="137" t="s">
        <v>1476</v>
      </c>
      <c r="B676" s="138">
        <v>4157100</v>
      </c>
      <c r="C676" s="138" t="s">
        <v>1477</v>
      </c>
      <c r="D676" s="140">
        <v>5000</v>
      </c>
      <c r="E676" s="230">
        <v>990999.9999999991</v>
      </c>
    </row>
    <row r="677" spans="1:5" s="120" customFormat="1" ht="12.75">
      <c r="A677" s="137"/>
      <c r="B677" s="138"/>
      <c r="C677" s="138"/>
      <c r="D677" s="140"/>
      <c r="E677" s="230">
        <v>0</v>
      </c>
    </row>
    <row r="678" spans="1:5" s="120" customFormat="1" ht="12.75">
      <c r="A678" s="137" t="s">
        <v>1478</v>
      </c>
      <c r="B678" s="138">
        <v>4155571</v>
      </c>
      <c r="C678" s="138" t="s">
        <v>1479</v>
      </c>
      <c r="D678" s="140"/>
      <c r="E678" s="230">
        <v>0</v>
      </c>
    </row>
    <row r="679" spans="1:5" s="120" customFormat="1" ht="12.75">
      <c r="A679" s="137" t="s">
        <v>1478</v>
      </c>
      <c r="B679" s="138">
        <v>4155570</v>
      </c>
      <c r="C679" s="138" t="s">
        <v>1480</v>
      </c>
      <c r="D679" s="140"/>
      <c r="E679" s="230">
        <v>0</v>
      </c>
    </row>
    <row r="680" spans="1:5" s="120" customFormat="1" ht="12.75">
      <c r="A680" s="137"/>
      <c r="B680" s="138"/>
      <c r="C680" s="138"/>
      <c r="D680" s="140"/>
      <c r="E680" s="230">
        <v>0</v>
      </c>
    </row>
    <row r="681" spans="1:5" s="120" customFormat="1" ht="12.75">
      <c r="A681" s="137" t="s">
        <v>1481</v>
      </c>
      <c r="B681" s="138">
        <v>1155511</v>
      </c>
      <c r="C681" s="138" t="s">
        <v>1482</v>
      </c>
      <c r="D681" s="140">
        <v>20</v>
      </c>
      <c r="E681" s="230">
        <v>109049.99999999991</v>
      </c>
    </row>
    <row r="682" spans="1:5" s="120" customFormat="1" ht="12.75">
      <c r="A682" s="137" t="s">
        <v>1481</v>
      </c>
      <c r="B682" s="138">
        <v>1155512</v>
      </c>
      <c r="C682" s="138" t="s">
        <v>1483</v>
      </c>
      <c r="D682" s="140">
        <v>40</v>
      </c>
      <c r="E682" s="230">
        <v>137983.99999999988</v>
      </c>
    </row>
    <row r="683" spans="1:5" s="120" customFormat="1" ht="12.75">
      <c r="A683" s="137"/>
      <c r="B683" s="138"/>
      <c r="C683" s="138"/>
      <c r="D683" s="140"/>
      <c r="E683" s="230">
        <v>0</v>
      </c>
    </row>
    <row r="684" spans="1:5" s="120" customFormat="1" ht="12.75">
      <c r="A684" s="137" t="s">
        <v>1484</v>
      </c>
      <c r="B684" s="138">
        <v>4150023</v>
      </c>
      <c r="C684" s="138" t="s">
        <v>176</v>
      </c>
      <c r="D684" s="140">
        <v>2000</v>
      </c>
      <c r="E684" s="230">
        <v>496999.99999999953</v>
      </c>
    </row>
    <row r="685" spans="1:5" s="120" customFormat="1" ht="12.75">
      <c r="A685" s="137"/>
      <c r="B685" s="138"/>
      <c r="C685" s="138"/>
      <c r="D685" s="140"/>
      <c r="E685" s="230">
        <v>0</v>
      </c>
    </row>
    <row r="686" spans="1:5" s="120" customFormat="1" ht="12.75">
      <c r="A686" s="137" t="s">
        <v>1485</v>
      </c>
      <c r="B686" s="138">
        <v>4150400</v>
      </c>
      <c r="C686" s="138" t="s">
        <v>1486</v>
      </c>
      <c r="D686" s="140">
        <v>6000</v>
      </c>
      <c r="E686" s="230">
        <v>968999.9999999991</v>
      </c>
    </row>
    <row r="687" spans="1:5" s="120" customFormat="1" ht="12.75">
      <c r="A687" s="137"/>
      <c r="B687" s="138"/>
      <c r="C687" s="138"/>
      <c r="D687" s="140"/>
      <c r="E687" s="230">
        <v>0</v>
      </c>
    </row>
    <row r="688" spans="1:5" s="120" customFormat="1" ht="12.75">
      <c r="A688" s="137" t="s">
        <v>1487</v>
      </c>
      <c r="B688" s="138">
        <v>4151050</v>
      </c>
      <c r="C688" s="138" t="s">
        <v>1488</v>
      </c>
      <c r="D688" s="140">
        <v>3000</v>
      </c>
      <c r="E688" s="230">
        <v>591899.9999999995</v>
      </c>
    </row>
    <row r="689" spans="1:5" s="120" customFormat="1" ht="12.75">
      <c r="A689" s="137"/>
      <c r="B689" s="138"/>
      <c r="C689" s="138"/>
      <c r="D689" s="140"/>
      <c r="E689" s="230">
        <v>0</v>
      </c>
    </row>
    <row r="690" spans="1:5" s="120" customFormat="1" ht="12.75">
      <c r="A690" s="137" t="s">
        <v>1489</v>
      </c>
      <c r="B690" s="138">
        <v>4139160</v>
      </c>
      <c r="C690" s="138" t="s">
        <v>1490</v>
      </c>
      <c r="D690" s="140">
        <v>1000</v>
      </c>
      <c r="E690" s="230">
        <v>266499.99999999977</v>
      </c>
    </row>
    <row r="691" spans="1:5" s="120" customFormat="1" ht="12.75">
      <c r="A691" s="137" t="s">
        <v>1489</v>
      </c>
      <c r="B691" s="138">
        <v>4139180</v>
      </c>
      <c r="C691" s="138" t="s">
        <v>1491</v>
      </c>
      <c r="D691" s="140">
        <v>1000</v>
      </c>
      <c r="E691" s="230">
        <v>266499.99999999977</v>
      </c>
    </row>
    <row r="692" spans="1:5" s="120" customFormat="1" ht="12.75">
      <c r="A692" s="137"/>
      <c r="B692" s="138"/>
      <c r="C692" s="138"/>
      <c r="D692" s="140"/>
      <c r="E692" s="230">
        <v>0</v>
      </c>
    </row>
    <row r="693" spans="1:5" s="120" customFormat="1" ht="12.75">
      <c r="A693" s="137" t="s">
        <v>1492</v>
      </c>
      <c r="B693" s="138">
        <v>4152075</v>
      </c>
      <c r="C693" s="138" t="s">
        <v>1493</v>
      </c>
      <c r="D693" s="140">
        <v>260</v>
      </c>
      <c r="E693" s="230">
        <v>17393.999999999985</v>
      </c>
    </row>
    <row r="694" spans="1:5" s="120" customFormat="1" ht="12.75">
      <c r="A694" s="137"/>
      <c r="B694" s="138"/>
      <c r="C694" s="138"/>
      <c r="D694" s="140"/>
      <c r="E694" s="230">
        <v>0</v>
      </c>
    </row>
    <row r="695" spans="1:5" s="120" customFormat="1" ht="12.75">
      <c r="A695" s="137" t="s">
        <v>1494</v>
      </c>
      <c r="B695" s="138">
        <v>4152104</v>
      </c>
      <c r="C695" s="138" t="s">
        <v>1495</v>
      </c>
      <c r="D695" s="140">
        <v>1000</v>
      </c>
      <c r="E695" s="230">
        <v>268299.99999999977</v>
      </c>
    </row>
    <row r="696" spans="1:5" s="120" customFormat="1" ht="12.75">
      <c r="A696" s="137" t="s">
        <v>1494</v>
      </c>
      <c r="B696" s="138">
        <v>4152100</v>
      </c>
      <c r="C696" s="138" t="s">
        <v>1496</v>
      </c>
      <c r="D696" s="140">
        <v>500</v>
      </c>
      <c r="E696" s="230">
        <v>134149.99999999988</v>
      </c>
    </row>
    <row r="697" spans="1:5" s="120" customFormat="1" ht="12.75">
      <c r="A697" s="137"/>
      <c r="B697" s="138"/>
      <c r="C697" s="138"/>
      <c r="D697" s="140"/>
      <c r="E697" s="230">
        <v>0</v>
      </c>
    </row>
    <row r="698" spans="1:5" s="120" customFormat="1" ht="12.75">
      <c r="A698" s="137" t="s">
        <v>1497</v>
      </c>
      <c r="B698" s="138">
        <v>4152191</v>
      </c>
      <c r="C698" s="138" t="s">
        <v>1498</v>
      </c>
      <c r="D698" s="140">
        <v>5500</v>
      </c>
      <c r="E698" s="230">
        <v>433399.99999999965</v>
      </c>
    </row>
    <row r="699" spans="1:5" s="120" customFormat="1" ht="12.75">
      <c r="A699" s="137" t="s">
        <v>1497</v>
      </c>
      <c r="B699" s="138">
        <v>4152190</v>
      </c>
      <c r="C699" s="138" t="s">
        <v>1499</v>
      </c>
      <c r="D699" s="140">
        <v>3500</v>
      </c>
      <c r="E699" s="230">
        <v>275799.99999999977</v>
      </c>
    </row>
    <row r="700" spans="1:6" s="146" customFormat="1" ht="15">
      <c r="A700" s="137" t="s">
        <v>1497</v>
      </c>
      <c r="B700" s="138">
        <v>4152192</v>
      </c>
      <c r="C700" s="138" t="s">
        <v>1500</v>
      </c>
      <c r="D700" s="140">
        <v>1996</v>
      </c>
      <c r="E700" s="230">
        <v>240318.39999999982</v>
      </c>
      <c r="F700" s="120"/>
    </row>
    <row r="701" spans="1:6" s="146" customFormat="1" ht="15">
      <c r="A701" s="137"/>
      <c r="B701" s="138"/>
      <c r="C701" s="138"/>
      <c r="D701" s="140"/>
      <c r="E701" s="230">
        <v>0</v>
      </c>
      <c r="F701" s="120"/>
    </row>
    <row r="702" spans="1:5" s="120" customFormat="1" ht="12.75">
      <c r="A702" s="137" t="s">
        <v>1501</v>
      </c>
      <c r="B702" s="138">
        <v>4153441</v>
      </c>
      <c r="C702" s="138" t="s">
        <v>1502</v>
      </c>
      <c r="D702" s="140">
        <v>2000</v>
      </c>
      <c r="E702" s="230">
        <v>564999.9999999995</v>
      </c>
    </row>
    <row r="703" spans="1:5" s="120" customFormat="1" ht="12.75">
      <c r="A703" s="137" t="s">
        <v>1501</v>
      </c>
      <c r="B703" s="138">
        <v>4153440</v>
      </c>
      <c r="C703" s="138" t="s">
        <v>1503</v>
      </c>
      <c r="D703" s="140">
        <v>1000</v>
      </c>
      <c r="E703" s="230">
        <v>282499.99999999977</v>
      </c>
    </row>
    <row r="704" spans="1:5" s="120" customFormat="1" ht="12.75">
      <c r="A704" s="137"/>
      <c r="B704" s="138"/>
      <c r="C704" s="138"/>
      <c r="D704" s="140"/>
      <c r="E704" s="230">
        <v>0</v>
      </c>
    </row>
    <row r="705" spans="1:6" s="124" customFormat="1" ht="15">
      <c r="A705" s="137" t="s">
        <v>1504</v>
      </c>
      <c r="B705" s="138">
        <v>4153221</v>
      </c>
      <c r="C705" s="138" t="s">
        <v>1505</v>
      </c>
      <c r="D705" s="140">
        <v>4800</v>
      </c>
      <c r="E705" s="230">
        <v>514559.9999999996</v>
      </c>
      <c r="F705" s="120"/>
    </row>
    <row r="706" spans="1:6" s="124" customFormat="1" ht="15">
      <c r="A706" s="137" t="s">
        <v>1504</v>
      </c>
      <c r="B706" s="138">
        <v>4153220</v>
      </c>
      <c r="C706" s="138" t="s">
        <v>1506</v>
      </c>
      <c r="D706" s="140">
        <v>500</v>
      </c>
      <c r="E706" s="230">
        <v>53599.999999999956</v>
      </c>
      <c r="F706" s="120"/>
    </row>
    <row r="707" spans="1:5" s="120" customFormat="1" ht="12.75">
      <c r="A707" s="137"/>
      <c r="B707" s="138"/>
      <c r="C707" s="138"/>
      <c r="D707" s="140"/>
      <c r="E707" s="230">
        <v>0</v>
      </c>
    </row>
    <row r="708" spans="1:5" s="120" customFormat="1" ht="12.75">
      <c r="A708" s="137" t="s">
        <v>1507</v>
      </c>
      <c r="B708" s="138">
        <v>9150024</v>
      </c>
      <c r="C708" s="138" t="s">
        <v>1508</v>
      </c>
      <c r="D708" s="140">
        <v>300</v>
      </c>
      <c r="E708" s="230">
        <v>83159.99999999993</v>
      </c>
    </row>
    <row r="709" spans="1:5" s="120" customFormat="1" ht="12.75">
      <c r="A709" s="137"/>
      <c r="B709" s="138"/>
      <c r="C709" s="138"/>
      <c r="D709" s="140"/>
      <c r="E709" s="230">
        <v>0</v>
      </c>
    </row>
    <row r="710" spans="1:6" s="124" customFormat="1" ht="15">
      <c r="A710" s="137" t="s">
        <v>1509</v>
      </c>
      <c r="B710" s="138">
        <v>1155442</v>
      </c>
      <c r="C710" s="138" t="s">
        <v>1510</v>
      </c>
      <c r="D710" s="140">
        <v>270</v>
      </c>
      <c r="E710" s="230">
        <v>283283.99999999977</v>
      </c>
      <c r="F710" s="120"/>
    </row>
    <row r="711" spans="1:6" s="124" customFormat="1" ht="15">
      <c r="A711" s="137"/>
      <c r="B711" s="138"/>
      <c r="C711" s="138"/>
      <c r="D711" s="140"/>
      <c r="E711" s="230">
        <v>0</v>
      </c>
      <c r="F711" s="120"/>
    </row>
    <row r="712" spans="1:5" s="120" customFormat="1" ht="12.75">
      <c r="A712" s="137" t="s">
        <v>1511</v>
      </c>
      <c r="B712" s="138">
        <v>4159350</v>
      </c>
      <c r="C712" s="138" t="s">
        <v>1512</v>
      </c>
      <c r="D712" s="140">
        <v>35</v>
      </c>
      <c r="E712" s="230">
        <v>55110.999999999956</v>
      </c>
    </row>
    <row r="713" spans="1:5" s="120" customFormat="1" ht="12.75">
      <c r="A713" s="137"/>
      <c r="B713" s="138"/>
      <c r="C713" s="138"/>
      <c r="D713" s="140"/>
      <c r="E713" s="230">
        <v>0</v>
      </c>
    </row>
    <row r="714" spans="1:5" s="120" customFormat="1" ht="12.75">
      <c r="A714" s="137" t="s">
        <v>1513</v>
      </c>
      <c r="B714" s="138">
        <v>6137312</v>
      </c>
      <c r="C714" s="138" t="s">
        <v>209</v>
      </c>
      <c r="D714" s="140">
        <v>800</v>
      </c>
      <c r="E714" s="230">
        <v>468479.99999999965</v>
      </c>
    </row>
    <row r="715" spans="1:5" s="120" customFormat="1" ht="12.75">
      <c r="A715" s="137"/>
      <c r="B715" s="138"/>
      <c r="C715" s="138"/>
      <c r="D715" s="140"/>
      <c r="E715" s="230">
        <v>0</v>
      </c>
    </row>
    <row r="716" spans="1:5" s="120" customFormat="1" ht="12.75">
      <c r="A716" s="137" t="s">
        <v>1514</v>
      </c>
      <c r="B716" s="138">
        <v>6137082</v>
      </c>
      <c r="C716" s="138" t="s">
        <v>1515</v>
      </c>
      <c r="D716" s="140">
        <v>700</v>
      </c>
      <c r="E716" s="230">
        <v>122079.99999999988</v>
      </c>
    </row>
    <row r="717" spans="1:5" s="120" customFormat="1" ht="12.75">
      <c r="A717" s="137"/>
      <c r="B717" s="138"/>
      <c r="C717" s="138"/>
      <c r="D717" s="140"/>
      <c r="E717" s="230">
        <v>0</v>
      </c>
    </row>
    <row r="718" spans="1:5" s="120" customFormat="1" ht="12.75">
      <c r="A718" s="137" t="s">
        <v>1516</v>
      </c>
      <c r="B718" s="138">
        <v>6137225</v>
      </c>
      <c r="C718" s="138" t="s">
        <v>1517</v>
      </c>
      <c r="D718" s="140">
        <v>1700</v>
      </c>
      <c r="E718" s="230">
        <v>480079.99999999953</v>
      </c>
    </row>
    <row r="719" spans="1:5" s="120" customFormat="1" ht="12.75">
      <c r="A719" s="137"/>
      <c r="B719" s="138"/>
      <c r="C719" s="138"/>
      <c r="D719" s="140"/>
      <c r="E719" s="230">
        <v>0</v>
      </c>
    </row>
    <row r="720" spans="1:5" s="120" customFormat="1" ht="12.75">
      <c r="A720" s="137" t="s">
        <v>1518</v>
      </c>
      <c r="B720" s="138">
        <v>6137510</v>
      </c>
      <c r="C720" s="138" t="s">
        <v>1519</v>
      </c>
      <c r="D720" s="140">
        <v>1400</v>
      </c>
      <c r="E720" s="230">
        <v>411879.99999999965</v>
      </c>
    </row>
    <row r="721" spans="1:5" s="120" customFormat="1" ht="12.75">
      <c r="A721" s="137"/>
      <c r="B721" s="138"/>
      <c r="C721" s="138"/>
      <c r="D721" s="140"/>
      <c r="E721" s="230">
        <v>0</v>
      </c>
    </row>
    <row r="722" spans="1:5" s="120" customFormat="1" ht="12.75">
      <c r="A722" s="137" t="s">
        <v>1520</v>
      </c>
      <c r="B722" s="138">
        <v>2141136</v>
      </c>
      <c r="C722" s="138" t="s">
        <v>1521</v>
      </c>
      <c r="D722" s="140">
        <v>1100</v>
      </c>
      <c r="E722" s="230">
        <v>101969.99999999991</v>
      </c>
    </row>
    <row r="723" spans="1:5" s="120" customFormat="1" ht="12.75">
      <c r="A723" s="137"/>
      <c r="B723" s="138"/>
      <c r="C723" s="138"/>
      <c r="D723" s="140"/>
      <c r="E723" s="230">
        <v>0</v>
      </c>
    </row>
    <row r="724" spans="1:5" s="120" customFormat="1" ht="12.75">
      <c r="A724" s="137" t="s">
        <v>1522</v>
      </c>
      <c r="B724" s="138">
        <v>1149080</v>
      </c>
      <c r="C724" s="138" t="s">
        <v>1523</v>
      </c>
      <c r="D724" s="140">
        <v>5</v>
      </c>
      <c r="E724" s="230">
        <v>2129.499999999998</v>
      </c>
    </row>
    <row r="725" spans="1:5" s="120" customFormat="1" ht="12.75">
      <c r="A725" s="137" t="s">
        <v>1522</v>
      </c>
      <c r="B725" s="138">
        <v>1149081</v>
      </c>
      <c r="C725" s="138" t="s">
        <v>1524</v>
      </c>
      <c r="D725" s="140">
        <v>5</v>
      </c>
      <c r="E725" s="230">
        <v>12319.999999999989</v>
      </c>
    </row>
    <row r="726" spans="1:5" s="120" customFormat="1" ht="12.75">
      <c r="A726" s="137"/>
      <c r="B726" s="138"/>
      <c r="C726" s="138"/>
      <c r="D726" s="140"/>
      <c r="E726" s="230">
        <v>0</v>
      </c>
    </row>
    <row r="727" spans="1:5" s="120" customFormat="1" ht="12.75">
      <c r="A727" s="137" t="s">
        <v>1525</v>
      </c>
      <c r="B727" s="138">
        <v>1135240</v>
      </c>
      <c r="C727" s="138" t="s">
        <v>1526</v>
      </c>
      <c r="D727" s="140">
        <v>750</v>
      </c>
      <c r="E727" s="230">
        <v>113099.99999999991</v>
      </c>
    </row>
    <row r="728" spans="1:5" s="120" customFormat="1" ht="12.75">
      <c r="A728" s="137"/>
      <c r="B728" s="138"/>
      <c r="C728" s="138"/>
      <c r="D728" s="140"/>
      <c r="E728" s="230">
        <v>0</v>
      </c>
    </row>
    <row r="729" spans="1:5" s="120" customFormat="1" ht="12.75">
      <c r="A729" s="137" t="s">
        <v>1527</v>
      </c>
      <c r="B729" s="138">
        <v>1135231</v>
      </c>
      <c r="C729" s="138" t="s">
        <v>1528</v>
      </c>
      <c r="D729" s="140"/>
      <c r="E729" s="230">
        <v>0</v>
      </c>
    </row>
    <row r="730" spans="1:5" s="120" customFormat="1" ht="12.75">
      <c r="A730" s="137" t="s">
        <v>1527</v>
      </c>
      <c r="B730" s="138">
        <v>1135232</v>
      </c>
      <c r="C730" s="138" t="s">
        <v>1529</v>
      </c>
      <c r="D730" s="140"/>
      <c r="E730" s="230">
        <v>0</v>
      </c>
    </row>
    <row r="731" spans="1:5" s="120" customFormat="1" ht="12.75">
      <c r="A731" s="137"/>
      <c r="B731" s="138"/>
      <c r="C731" s="138"/>
      <c r="D731" s="140"/>
      <c r="E731" s="230">
        <v>0</v>
      </c>
    </row>
    <row r="732" spans="1:5" s="120" customFormat="1" ht="12.75">
      <c r="A732" s="137" t="s">
        <v>1530</v>
      </c>
      <c r="B732" s="138">
        <v>1135300</v>
      </c>
      <c r="C732" s="138" t="s">
        <v>1531</v>
      </c>
      <c r="D732" s="140">
        <v>600</v>
      </c>
      <c r="E732" s="230">
        <v>218879.99999999983</v>
      </c>
    </row>
    <row r="733" spans="1:5" s="120" customFormat="1" ht="12.75">
      <c r="A733" s="137"/>
      <c r="B733" s="138"/>
      <c r="C733" s="138"/>
      <c r="D733" s="140"/>
      <c r="E733" s="230">
        <v>0</v>
      </c>
    </row>
    <row r="734" spans="1:5" s="120" customFormat="1" ht="12.75">
      <c r="A734" s="137" t="s">
        <v>1532</v>
      </c>
      <c r="B734" s="138">
        <v>1135280</v>
      </c>
      <c r="C734" s="138" t="s">
        <v>1533</v>
      </c>
      <c r="D734" s="140"/>
      <c r="E734" s="230">
        <v>0</v>
      </c>
    </row>
    <row r="735" spans="1:5" s="120" customFormat="1" ht="12.75">
      <c r="A735" s="137" t="s">
        <v>1532</v>
      </c>
      <c r="B735" s="138">
        <v>1135276</v>
      </c>
      <c r="C735" s="138" t="s">
        <v>1534</v>
      </c>
      <c r="D735" s="140"/>
      <c r="E735" s="230">
        <v>0</v>
      </c>
    </row>
    <row r="736" spans="1:5" s="120" customFormat="1" ht="12.75">
      <c r="A736" s="137" t="s">
        <v>1532</v>
      </c>
      <c r="B736" s="138">
        <v>1135277</v>
      </c>
      <c r="C736" s="138" t="s">
        <v>1535</v>
      </c>
      <c r="D736" s="140">
        <v>400</v>
      </c>
      <c r="E736" s="230">
        <v>345839.9999999997</v>
      </c>
    </row>
    <row r="737" spans="1:5" s="120" customFormat="1" ht="12.75">
      <c r="A737" s="137"/>
      <c r="B737" s="138"/>
      <c r="C737" s="138"/>
      <c r="D737" s="140"/>
      <c r="E737" s="230">
        <v>0</v>
      </c>
    </row>
    <row r="738" spans="1:5" s="120" customFormat="1" ht="12.75">
      <c r="A738" s="137" t="s">
        <v>1536</v>
      </c>
      <c r="B738" s="138">
        <v>1048111</v>
      </c>
      <c r="C738" s="138" t="s">
        <v>306</v>
      </c>
      <c r="D738" s="140">
        <v>70</v>
      </c>
      <c r="E738" s="230">
        <v>43707.99999999996</v>
      </c>
    </row>
    <row r="739" spans="1:5" s="120" customFormat="1" ht="12.75">
      <c r="A739" s="137"/>
      <c r="B739" s="138"/>
      <c r="C739" s="138"/>
      <c r="D739" s="140"/>
      <c r="E739" s="230">
        <v>0</v>
      </c>
    </row>
    <row r="740" spans="1:5" s="120" customFormat="1" ht="12.75">
      <c r="A740" s="137" t="s">
        <v>1537</v>
      </c>
      <c r="B740" s="138">
        <v>1049210</v>
      </c>
      <c r="C740" s="138" t="s">
        <v>1538</v>
      </c>
      <c r="D740" s="140">
        <v>120</v>
      </c>
      <c r="E740" s="230">
        <v>177383.99999999985</v>
      </c>
    </row>
    <row r="741" spans="1:5" s="120" customFormat="1" ht="12.75">
      <c r="A741" s="137"/>
      <c r="B741" s="138"/>
      <c r="C741" s="138"/>
      <c r="D741" s="140"/>
      <c r="E741" s="230">
        <v>0</v>
      </c>
    </row>
    <row r="742" spans="1:5" s="120" customFormat="1" ht="12.75">
      <c r="A742" s="137" t="s">
        <v>1539</v>
      </c>
      <c r="B742" s="138">
        <v>1048462</v>
      </c>
      <c r="C742" s="138" t="s">
        <v>1540</v>
      </c>
      <c r="D742" s="140">
        <v>9000</v>
      </c>
      <c r="E742" s="230">
        <v>4794299.999999996</v>
      </c>
    </row>
    <row r="743" spans="1:5" s="120" customFormat="1" ht="12.75">
      <c r="A743" s="137" t="s">
        <v>1539</v>
      </c>
      <c r="B743" s="138">
        <v>1048463</v>
      </c>
      <c r="C743" s="138" t="s">
        <v>1541</v>
      </c>
      <c r="D743" s="140">
        <v>4000</v>
      </c>
      <c r="E743" s="230">
        <v>2130799.999999998</v>
      </c>
    </row>
    <row r="744" spans="1:6" s="124" customFormat="1" ht="15">
      <c r="A744" s="137"/>
      <c r="B744" s="138"/>
      <c r="C744" s="138"/>
      <c r="D744" s="140"/>
      <c r="E744" s="230">
        <v>0</v>
      </c>
      <c r="F744" s="120"/>
    </row>
    <row r="745" spans="1:5" s="120" customFormat="1" ht="12.75">
      <c r="A745" s="137" t="s">
        <v>1542</v>
      </c>
      <c r="B745" s="138">
        <v>1048293</v>
      </c>
      <c r="C745" s="138" t="s">
        <v>1543</v>
      </c>
      <c r="D745" s="140">
        <v>1</v>
      </c>
      <c r="E745" s="230">
        <v>454.9999999999996</v>
      </c>
    </row>
    <row r="746" spans="1:5" s="120" customFormat="1" ht="12.75">
      <c r="A746" s="137"/>
      <c r="B746" s="138"/>
      <c r="C746" s="138"/>
      <c r="D746" s="140"/>
      <c r="E746" s="230">
        <v>0</v>
      </c>
    </row>
    <row r="747" spans="1:5" s="120" customFormat="1" ht="12.75">
      <c r="A747" s="137" t="s">
        <v>1544</v>
      </c>
      <c r="B747" s="138">
        <v>1048790</v>
      </c>
      <c r="C747" s="138" t="s">
        <v>1545</v>
      </c>
      <c r="D747" s="140">
        <v>20</v>
      </c>
      <c r="E747" s="230">
        <v>24465.999999999978</v>
      </c>
    </row>
    <row r="748" spans="1:5" s="120" customFormat="1" ht="12.75">
      <c r="A748" s="137"/>
      <c r="B748" s="138"/>
      <c r="C748" s="138"/>
      <c r="D748" s="140"/>
      <c r="E748" s="230">
        <v>0</v>
      </c>
    </row>
    <row r="749" spans="1:5" s="120" customFormat="1" ht="12.75">
      <c r="A749" s="137" t="s">
        <v>1546</v>
      </c>
      <c r="B749" s="138">
        <v>1048781</v>
      </c>
      <c r="C749" s="138" t="s">
        <v>1547</v>
      </c>
      <c r="D749" s="140">
        <v>650</v>
      </c>
      <c r="E749" s="230">
        <v>125579.99999999988</v>
      </c>
    </row>
    <row r="750" spans="1:6" s="124" customFormat="1" ht="15">
      <c r="A750" s="137"/>
      <c r="B750" s="138"/>
      <c r="C750" s="138"/>
      <c r="D750" s="140"/>
      <c r="E750" s="230">
        <v>0</v>
      </c>
      <c r="F750" s="120"/>
    </row>
    <row r="751" spans="1:5" s="120" customFormat="1" ht="12.75">
      <c r="A751" s="137" t="s">
        <v>1548</v>
      </c>
      <c r="B751" s="138">
        <v>1048331</v>
      </c>
      <c r="C751" s="138" t="s">
        <v>1549</v>
      </c>
      <c r="D751" s="140">
        <v>30</v>
      </c>
      <c r="E751" s="230">
        <v>65561.99999999994</v>
      </c>
    </row>
    <row r="752" spans="1:5" s="120" customFormat="1" ht="12.75">
      <c r="A752" s="137"/>
      <c r="B752" s="138"/>
      <c r="C752" s="138"/>
      <c r="D752" s="140"/>
      <c r="E752" s="230">
        <v>0</v>
      </c>
    </row>
    <row r="753" spans="1:5" s="120" customFormat="1" ht="12.75">
      <c r="A753" s="137" t="s">
        <v>1550</v>
      </c>
      <c r="B753" s="138">
        <v>1048720</v>
      </c>
      <c r="C753" s="138" t="s">
        <v>1551</v>
      </c>
      <c r="D753" s="140">
        <v>50</v>
      </c>
      <c r="E753" s="230">
        <v>30304.999999999978</v>
      </c>
    </row>
    <row r="754" spans="1:5" s="120" customFormat="1" ht="12.75">
      <c r="A754" s="137" t="s">
        <v>1550</v>
      </c>
      <c r="B754" s="138">
        <v>1048176</v>
      </c>
      <c r="C754" s="138" t="s">
        <v>1552</v>
      </c>
      <c r="D754" s="140">
        <v>1500</v>
      </c>
      <c r="E754" s="230">
        <v>593549.9999999995</v>
      </c>
    </row>
    <row r="755" spans="1:5" s="120" customFormat="1" ht="12.75">
      <c r="A755" s="137"/>
      <c r="B755" s="138"/>
      <c r="C755" s="138"/>
      <c r="D755" s="140"/>
      <c r="E755" s="230">
        <v>0</v>
      </c>
    </row>
    <row r="756" spans="1:5" s="120" customFormat="1" ht="12.75">
      <c r="A756" s="137" t="s">
        <v>1553</v>
      </c>
      <c r="B756" s="138">
        <v>1139173</v>
      </c>
      <c r="C756" s="138" t="s">
        <v>1554</v>
      </c>
      <c r="D756" s="140">
        <v>400</v>
      </c>
      <c r="E756" s="230">
        <v>395199.99999999965</v>
      </c>
    </row>
    <row r="757" spans="1:5" s="120" customFormat="1" ht="12.75">
      <c r="A757" s="137"/>
      <c r="B757" s="138"/>
      <c r="C757" s="138"/>
      <c r="D757" s="140"/>
      <c r="E757" s="230">
        <v>0</v>
      </c>
    </row>
    <row r="758" spans="1:5" s="120" customFormat="1" ht="12.75">
      <c r="A758" s="137" t="s">
        <v>1555</v>
      </c>
      <c r="B758" s="138">
        <v>1139020</v>
      </c>
      <c r="C758" s="138" t="s">
        <v>1556</v>
      </c>
      <c r="D758" s="140">
        <v>50</v>
      </c>
      <c r="E758" s="230">
        <v>145954.99999999985</v>
      </c>
    </row>
    <row r="759" spans="1:5" s="120" customFormat="1" ht="12.75">
      <c r="A759" s="137" t="s">
        <v>1555</v>
      </c>
      <c r="B759" s="138">
        <v>1139021</v>
      </c>
      <c r="C759" s="138" t="s">
        <v>1557</v>
      </c>
      <c r="D759" s="140">
        <v>100</v>
      </c>
      <c r="E759" s="230">
        <v>298489.99999999977</v>
      </c>
    </row>
    <row r="760" spans="1:5" s="120" customFormat="1" ht="12.75">
      <c r="A760" s="137"/>
      <c r="B760" s="138"/>
      <c r="C760" s="138"/>
      <c r="D760" s="140"/>
      <c r="E760" s="230">
        <v>0</v>
      </c>
    </row>
    <row r="761" spans="1:5" s="120" customFormat="1" ht="12.75">
      <c r="A761" s="137" t="s">
        <v>1558</v>
      </c>
      <c r="B761" s="138">
        <v>1134240</v>
      </c>
      <c r="C761" s="138" t="s">
        <v>1559</v>
      </c>
      <c r="D761" s="140">
        <v>10000</v>
      </c>
      <c r="E761" s="230">
        <v>3388999.999999997</v>
      </c>
    </row>
    <row r="762" spans="1:5" s="120" customFormat="1" ht="12.75">
      <c r="A762" s="137" t="s">
        <v>1558</v>
      </c>
      <c r="B762" s="138">
        <v>1134230</v>
      </c>
      <c r="C762" s="138" t="s">
        <v>1560</v>
      </c>
      <c r="D762" s="140">
        <v>14000</v>
      </c>
      <c r="E762" s="230">
        <v>4744599.999999996</v>
      </c>
    </row>
    <row r="763" spans="1:5" s="120" customFormat="1" ht="12.75">
      <c r="A763" s="137" t="s">
        <v>1558</v>
      </c>
      <c r="B763" s="138">
        <v>1134260</v>
      </c>
      <c r="C763" s="138" t="s">
        <v>1561</v>
      </c>
      <c r="D763" s="140">
        <v>1300</v>
      </c>
      <c r="E763" s="230">
        <v>440569.99999999953</v>
      </c>
    </row>
    <row r="764" spans="1:5" s="120" customFormat="1" ht="12.75">
      <c r="A764" s="137" t="s">
        <v>1558</v>
      </c>
      <c r="B764" s="138">
        <v>1134501</v>
      </c>
      <c r="C764" s="138" t="s">
        <v>1562</v>
      </c>
      <c r="D764" s="140">
        <v>100</v>
      </c>
      <c r="E764" s="230">
        <v>33889.99999999997</v>
      </c>
    </row>
    <row r="765" spans="1:5" s="120" customFormat="1" ht="12.75">
      <c r="A765" s="137" t="s">
        <v>1558</v>
      </c>
      <c r="B765" s="138">
        <v>1134239</v>
      </c>
      <c r="C765" s="138" t="s">
        <v>1563</v>
      </c>
      <c r="D765" s="140">
        <v>100</v>
      </c>
      <c r="E765" s="230">
        <v>33889.99999999997</v>
      </c>
    </row>
    <row r="766" spans="1:5" s="120" customFormat="1" ht="12.75">
      <c r="A766" s="137"/>
      <c r="B766" s="138"/>
      <c r="C766" s="138"/>
      <c r="D766" s="140"/>
      <c r="E766" s="230">
        <v>0</v>
      </c>
    </row>
    <row r="767" spans="1:5" s="120" customFormat="1" ht="12.75">
      <c r="A767" s="137" t="s">
        <v>1564</v>
      </c>
      <c r="B767" s="138">
        <v>1134205</v>
      </c>
      <c r="C767" s="138" t="s">
        <v>1565</v>
      </c>
      <c r="D767" s="140">
        <v>2800</v>
      </c>
      <c r="E767" s="230">
        <v>1006879.9999999993</v>
      </c>
    </row>
    <row r="768" spans="1:5" s="120" customFormat="1" ht="12.75">
      <c r="A768" s="137" t="s">
        <v>1564</v>
      </c>
      <c r="B768" s="138">
        <v>1134220</v>
      </c>
      <c r="C768" s="138" t="s">
        <v>1566</v>
      </c>
      <c r="D768" s="140"/>
      <c r="E768" s="230">
        <v>0</v>
      </c>
    </row>
    <row r="769" spans="1:5" s="120" customFormat="1" ht="12.75">
      <c r="A769" s="137" t="s">
        <v>1564</v>
      </c>
      <c r="B769" s="138">
        <v>1134228</v>
      </c>
      <c r="C769" s="138" t="s">
        <v>1567</v>
      </c>
      <c r="D769" s="140">
        <v>3000</v>
      </c>
      <c r="E769" s="230">
        <v>888599.9999999993</v>
      </c>
    </row>
    <row r="770" spans="1:5" s="120" customFormat="1" ht="12.75">
      <c r="A770" s="137" t="s">
        <v>1564</v>
      </c>
      <c r="B770" s="138">
        <v>1134212</v>
      </c>
      <c r="C770" s="138" t="s">
        <v>1568</v>
      </c>
      <c r="D770" s="140">
        <v>3000</v>
      </c>
      <c r="E770" s="230">
        <v>829499.9999999993</v>
      </c>
    </row>
    <row r="771" spans="1:5" s="120" customFormat="1" ht="12.75">
      <c r="A771" s="137" t="s">
        <v>1564</v>
      </c>
      <c r="B771" s="138">
        <v>1134266</v>
      </c>
      <c r="C771" s="138" t="s">
        <v>1569</v>
      </c>
      <c r="D771" s="140">
        <v>500</v>
      </c>
      <c r="E771" s="230">
        <v>138249.99999999988</v>
      </c>
    </row>
    <row r="772" spans="1:5" s="120" customFormat="1" ht="12.75">
      <c r="A772" s="137" t="s">
        <v>1564</v>
      </c>
      <c r="B772" s="138">
        <v>1134225</v>
      </c>
      <c r="C772" s="138" t="s">
        <v>1570</v>
      </c>
      <c r="D772" s="140">
        <v>500</v>
      </c>
      <c r="E772" s="230">
        <v>148099.99999999988</v>
      </c>
    </row>
    <row r="773" spans="1:5" s="120" customFormat="1" ht="12.75">
      <c r="A773" s="137"/>
      <c r="B773" s="138"/>
      <c r="C773" s="138"/>
      <c r="D773" s="140"/>
      <c r="E773" s="230">
        <v>0</v>
      </c>
    </row>
    <row r="774" spans="1:5" s="120" customFormat="1" ht="12.75">
      <c r="A774" s="137" t="s">
        <v>1571</v>
      </c>
      <c r="B774" s="138">
        <v>1134305</v>
      </c>
      <c r="C774" s="138" t="s">
        <v>1572</v>
      </c>
      <c r="D774" s="140"/>
      <c r="E774" s="230">
        <v>0</v>
      </c>
    </row>
    <row r="775" spans="1:6" s="124" customFormat="1" ht="15">
      <c r="A775" s="137" t="s">
        <v>1571</v>
      </c>
      <c r="B775" s="138">
        <v>1134306</v>
      </c>
      <c r="C775" s="138" t="s">
        <v>1573</v>
      </c>
      <c r="D775" s="140">
        <v>100</v>
      </c>
      <c r="E775" s="230">
        <v>97639.99999999993</v>
      </c>
      <c r="F775" s="120"/>
    </row>
    <row r="776" spans="1:5" s="120" customFormat="1" ht="12.75">
      <c r="A776" s="137"/>
      <c r="B776" s="138"/>
      <c r="C776" s="138"/>
      <c r="D776" s="140"/>
      <c r="E776" s="230">
        <v>0</v>
      </c>
    </row>
    <row r="777" spans="1:5" s="120" customFormat="1" ht="12.75">
      <c r="A777" s="137" t="s">
        <v>1574</v>
      </c>
      <c r="B777" s="138" t="s">
        <v>1575</v>
      </c>
      <c r="C777" s="138" t="s">
        <v>1576</v>
      </c>
      <c r="D777" s="140"/>
      <c r="E777" s="230">
        <v>0</v>
      </c>
    </row>
    <row r="778" spans="1:5" s="120" customFormat="1" ht="12.75">
      <c r="A778" s="137" t="s">
        <v>1574</v>
      </c>
      <c r="B778" s="138" t="s">
        <v>1577</v>
      </c>
      <c r="C778" s="138" t="s">
        <v>1578</v>
      </c>
      <c r="D778" s="140">
        <v>6</v>
      </c>
      <c r="E778" s="230">
        <v>117700.1999999999</v>
      </c>
    </row>
    <row r="779" spans="1:5" s="120" customFormat="1" ht="12.75">
      <c r="A779" s="137" t="s">
        <v>1574</v>
      </c>
      <c r="B779" s="138" t="s">
        <v>1579</v>
      </c>
      <c r="C779" s="138" t="s">
        <v>1580</v>
      </c>
      <c r="D779" s="140">
        <v>10</v>
      </c>
      <c r="E779" s="230">
        <v>433204.9999999996</v>
      </c>
    </row>
    <row r="780" spans="1:5" s="120" customFormat="1" ht="12.75">
      <c r="A780" s="137" t="s">
        <v>1574</v>
      </c>
      <c r="B780" s="138" t="s">
        <v>1581</v>
      </c>
      <c r="C780" s="138" t="s">
        <v>1582</v>
      </c>
      <c r="D780" s="140">
        <v>6</v>
      </c>
      <c r="E780" s="230">
        <v>127508.9999999999</v>
      </c>
    </row>
    <row r="781" spans="1:5" s="120" customFormat="1" ht="12.75">
      <c r="A781" s="137" t="s">
        <v>1574</v>
      </c>
      <c r="B781" s="138" t="s">
        <v>1583</v>
      </c>
      <c r="C781" s="138" t="s">
        <v>1584</v>
      </c>
      <c r="D781" s="140">
        <v>65</v>
      </c>
      <c r="E781" s="230">
        <v>2072024.4999999984</v>
      </c>
    </row>
    <row r="782" spans="1:5" s="120" customFormat="1" ht="12.75">
      <c r="A782" s="137"/>
      <c r="B782" s="138"/>
      <c r="C782" s="138"/>
      <c r="D782" s="140"/>
      <c r="E782" s="230">
        <v>0</v>
      </c>
    </row>
    <row r="783" spans="1:5" s="120" customFormat="1" ht="12.75">
      <c r="A783" s="137" t="s">
        <v>1585</v>
      </c>
      <c r="B783" s="138">
        <v>7045080</v>
      </c>
      <c r="C783" s="138" t="s">
        <v>1586</v>
      </c>
      <c r="D783" s="140">
        <v>150</v>
      </c>
      <c r="E783" s="230">
        <v>547394.9999999995</v>
      </c>
    </row>
    <row r="784" spans="1:5" s="120" customFormat="1" ht="12.75">
      <c r="A784" s="137" t="s">
        <v>1585</v>
      </c>
      <c r="B784" s="138">
        <v>1045081</v>
      </c>
      <c r="C784" s="138" t="s">
        <v>1587</v>
      </c>
      <c r="D784" s="140">
        <v>230</v>
      </c>
      <c r="E784" s="230">
        <v>823951.9999999993</v>
      </c>
    </row>
    <row r="785" spans="1:5" s="120" customFormat="1" ht="12.75">
      <c r="A785" s="137"/>
      <c r="B785" s="138"/>
      <c r="C785" s="138"/>
      <c r="D785" s="140"/>
      <c r="E785" s="230">
        <v>0</v>
      </c>
    </row>
    <row r="786" spans="1:5" s="120" customFormat="1" ht="12.75">
      <c r="A786" s="137" t="s">
        <v>1588</v>
      </c>
      <c r="B786" s="138">
        <v>1047143</v>
      </c>
      <c r="C786" s="138" t="s">
        <v>1589</v>
      </c>
      <c r="D786" s="140">
        <v>900</v>
      </c>
      <c r="E786" s="230">
        <v>276839.99999999977</v>
      </c>
    </row>
    <row r="787" spans="1:5" s="120" customFormat="1" ht="12.75">
      <c r="A787" s="137"/>
      <c r="B787" s="138"/>
      <c r="C787" s="138"/>
      <c r="D787" s="140"/>
      <c r="E787" s="230">
        <v>0</v>
      </c>
    </row>
    <row r="788" spans="1:5" s="120" customFormat="1" ht="12.75">
      <c r="A788" s="137" t="s">
        <v>1590</v>
      </c>
      <c r="B788" s="138">
        <v>1047180</v>
      </c>
      <c r="C788" s="138" t="s">
        <v>1591</v>
      </c>
      <c r="D788" s="140">
        <v>200</v>
      </c>
      <c r="E788" s="230">
        <v>78399.99999999994</v>
      </c>
    </row>
    <row r="789" spans="1:5" s="120" customFormat="1" ht="12.75">
      <c r="A789" s="137"/>
      <c r="B789" s="138"/>
      <c r="C789" s="138"/>
      <c r="D789" s="140"/>
      <c r="E789" s="230">
        <v>0</v>
      </c>
    </row>
    <row r="790" spans="1:5" s="120" customFormat="1" ht="12.75">
      <c r="A790" s="137" t="s">
        <v>1592</v>
      </c>
      <c r="B790" s="138">
        <v>1047632</v>
      </c>
      <c r="C790" s="138" t="s">
        <v>1593</v>
      </c>
      <c r="D790" s="140">
        <v>7000</v>
      </c>
      <c r="E790" s="230">
        <v>1972599.9999999981</v>
      </c>
    </row>
    <row r="791" spans="1:5" s="120" customFormat="1" ht="12.75">
      <c r="A791" s="137" t="s">
        <v>1592</v>
      </c>
      <c r="B791" s="138">
        <v>1047511</v>
      </c>
      <c r="C791" s="138" t="s">
        <v>218</v>
      </c>
      <c r="D791" s="140">
        <v>50</v>
      </c>
      <c r="E791" s="230">
        <v>2794.9999999999973</v>
      </c>
    </row>
    <row r="792" spans="1:5" s="120" customFormat="1" ht="12.75">
      <c r="A792" s="137"/>
      <c r="B792" s="138"/>
      <c r="C792" s="138"/>
      <c r="D792" s="140"/>
      <c r="E792" s="230">
        <v>0</v>
      </c>
    </row>
    <row r="793" spans="1:5" s="120" customFormat="1" ht="12.75">
      <c r="A793" s="137" t="s">
        <v>1594</v>
      </c>
      <c r="B793" s="138">
        <v>1040230</v>
      </c>
      <c r="C793" s="138" t="s">
        <v>1595</v>
      </c>
      <c r="D793" s="140">
        <v>1400</v>
      </c>
      <c r="E793" s="230">
        <v>134539.99999999988</v>
      </c>
    </row>
    <row r="794" spans="1:5" s="120" customFormat="1" ht="12.75">
      <c r="A794" s="137" t="s">
        <v>1594</v>
      </c>
      <c r="B794" s="138">
        <v>1040050</v>
      </c>
      <c r="C794" s="138" t="s">
        <v>293</v>
      </c>
      <c r="D794" s="140">
        <v>1000</v>
      </c>
      <c r="E794" s="230">
        <v>137399.99999999988</v>
      </c>
    </row>
    <row r="795" spans="1:5" s="120" customFormat="1" ht="12.75">
      <c r="A795" s="137"/>
      <c r="B795" s="138"/>
      <c r="C795" s="138"/>
      <c r="D795" s="140"/>
      <c r="E795" s="230">
        <v>0</v>
      </c>
    </row>
    <row r="796" spans="1:5" s="120" customFormat="1" ht="12.75">
      <c r="A796" s="137" t="s">
        <v>1596</v>
      </c>
      <c r="B796" s="138">
        <v>1040190</v>
      </c>
      <c r="C796" s="138" t="s">
        <v>1597</v>
      </c>
      <c r="D796" s="140">
        <v>1700</v>
      </c>
      <c r="E796" s="230">
        <v>228479.99999999983</v>
      </c>
    </row>
    <row r="797" spans="1:5" s="120" customFormat="1" ht="12.75">
      <c r="A797" s="137" t="s">
        <v>1596</v>
      </c>
      <c r="B797" s="138">
        <v>1040192</v>
      </c>
      <c r="C797" s="138" t="s">
        <v>1598</v>
      </c>
      <c r="D797" s="140">
        <v>600</v>
      </c>
      <c r="E797" s="230">
        <v>390899.99999999965</v>
      </c>
    </row>
    <row r="798" spans="1:5" s="120" customFormat="1" ht="12.75">
      <c r="A798" s="137"/>
      <c r="B798" s="138"/>
      <c r="C798" s="138"/>
      <c r="D798" s="140"/>
      <c r="E798" s="230">
        <v>0</v>
      </c>
    </row>
    <row r="799" spans="1:6" s="146" customFormat="1" ht="15">
      <c r="A799" s="137" t="s">
        <v>1599</v>
      </c>
      <c r="B799" s="138">
        <v>1040252</v>
      </c>
      <c r="C799" s="138" t="s">
        <v>1600</v>
      </c>
      <c r="D799" s="140"/>
      <c r="E799" s="230">
        <v>0</v>
      </c>
      <c r="F799" s="120"/>
    </row>
    <row r="800" spans="1:5" s="120" customFormat="1" ht="12.75">
      <c r="A800" s="137" t="s">
        <v>1599</v>
      </c>
      <c r="B800" s="138">
        <v>1040250</v>
      </c>
      <c r="C800" s="138" t="s">
        <v>1601</v>
      </c>
      <c r="D800" s="140"/>
      <c r="E800" s="230">
        <v>0</v>
      </c>
    </row>
    <row r="801" spans="1:5" s="120" customFormat="1" ht="12.75">
      <c r="A801" s="137" t="s">
        <v>1599</v>
      </c>
      <c r="B801" s="138">
        <v>1040251</v>
      </c>
      <c r="C801" s="138" t="s">
        <v>1602</v>
      </c>
      <c r="D801" s="140"/>
      <c r="E801" s="230">
        <v>0</v>
      </c>
    </row>
    <row r="802" spans="1:5" s="120" customFormat="1" ht="12.75">
      <c r="A802" s="137" t="s">
        <v>1599</v>
      </c>
      <c r="B802" s="138">
        <v>1040120</v>
      </c>
      <c r="C802" s="138" t="s">
        <v>1603</v>
      </c>
      <c r="D802" s="140">
        <v>1000</v>
      </c>
      <c r="E802" s="230">
        <v>142199.99999999988</v>
      </c>
    </row>
    <row r="803" spans="1:5" s="120" customFormat="1" ht="12.75">
      <c r="A803" s="137"/>
      <c r="B803" s="138"/>
      <c r="C803" s="138"/>
      <c r="D803" s="140"/>
      <c r="E803" s="230">
        <v>0</v>
      </c>
    </row>
    <row r="804" spans="1:5" s="120" customFormat="1" ht="12.75">
      <c r="A804" s="137" t="s">
        <v>1604</v>
      </c>
      <c r="B804" s="138" t="s">
        <v>1605</v>
      </c>
      <c r="C804" s="138" t="s">
        <v>1606</v>
      </c>
      <c r="D804" s="140">
        <v>60</v>
      </c>
      <c r="E804" s="230">
        <v>97595.99999999991</v>
      </c>
    </row>
    <row r="805" spans="1:5" s="120" customFormat="1" ht="12.75">
      <c r="A805" s="137"/>
      <c r="B805" s="138"/>
      <c r="C805" s="138"/>
      <c r="D805" s="140"/>
      <c r="E805" s="230">
        <v>0</v>
      </c>
    </row>
    <row r="806" spans="1:5" s="120" customFormat="1" ht="12.75">
      <c r="A806" s="137" t="s">
        <v>1607</v>
      </c>
      <c r="B806" s="138" t="s">
        <v>1608</v>
      </c>
      <c r="C806" s="138" t="s">
        <v>1609</v>
      </c>
      <c r="D806" s="140">
        <v>30</v>
      </c>
      <c r="E806" s="230">
        <v>1078640.999999999</v>
      </c>
    </row>
    <row r="807" spans="1:5" s="120" customFormat="1" ht="12.75">
      <c r="A807" s="137"/>
      <c r="B807" s="138"/>
      <c r="C807" s="138"/>
      <c r="D807" s="140"/>
      <c r="E807" s="230">
        <v>0</v>
      </c>
    </row>
    <row r="808" spans="1:5" s="120" customFormat="1" ht="12.75">
      <c r="A808" s="137" t="s">
        <v>1610</v>
      </c>
      <c r="B808" s="138">
        <v>1022515</v>
      </c>
      <c r="C808" s="138" t="s">
        <v>1611</v>
      </c>
      <c r="D808" s="140">
        <v>4000</v>
      </c>
      <c r="E808" s="230">
        <v>279199.99999999977</v>
      </c>
    </row>
    <row r="809" spans="1:5" s="120" customFormat="1" ht="12.75">
      <c r="A809" s="137" t="s">
        <v>1610</v>
      </c>
      <c r="B809" s="138">
        <v>1022510</v>
      </c>
      <c r="C809" s="138" t="s">
        <v>1612</v>
      </c>
      <c r="D809" s="140">
        <v>5000</v>
      </c>
      <c r="E809" s="230">
        <v>348999.9999999997</v>
      </c>
    </row>
    <row r="810" spans="1:5" s="120" customFormat="1" ht="12.75">
      <c r="A810" s="137"/>
      <c r="B810" s="138"/>
      <c r="C810" s="138"/>
      <c r="D810" s="140"/>
      <c r="E810" s="230">
        <v>0</v>
      </c>
    </row>
    <row r="811" spans="1:5" s="120" customFormat="1" ht="12.75">
      <c r="A811" s="137" t="s">
        <v>1613</v>
      </c>
      <c r="B811" s="138">
        <v>1021961</v>
      </c>
      <c r="C811" s="138" t="s">
        <v>1614</v>
      </c>
      <c r="D811" s="140">
        <v>1300</v>
      </c>
      <c r="E811" s="230">
        <v>125839.9999999999</v>
      </c>
    </row>
    <row r="812" spans="1:5" s="120" customFormat="1" ht="12.75">
      <c r="A812" s="137" t="s">
        <v>1613</v>
      </c>
      <c r="B812" s="138">
        <v>1021965</v>
      </c>
      <c r="C812" s="138" t="s">
        <v>1615</v>
      </c>
      <c r="D812" s="140">
        <v>16000</v>
      </c>
      <c r="E812" s="230">
        <v>1995199.9999999981</v>
      </c>
    </row>
    <row r="813" spans="1:5" s="120" customFormat="1" ht="12.75">
      <c r="A813" s="137" t="s">
        <v>1613</v>
      </c>
      <c r="B813" s="138">
        <v>3021001</v>
      </c>
      <c r="C813" s="138" t="s">
        <v>1616</v>
      </c>
      <c r="D813" s="140">
        <v>7200</v>
      </c>
      <c r="E813" s="230">
        <v>876239.9999999992</v>
      </c>
    </row>
    <row r="814" spans="1:5" s="120" customFormat="1" ht="12.75">
      <c r="A814" s="137" t="s">
        <v>1613</v>
      </c>
      <c r="B814" s="138">
        <v>1021007</v>
      </c>
      <c r="C814" s="138" t="s">
        <v>1617</v>
      </c>
      <c r="D814" s="140">
        <v>8500</v>
      </c>
      <c r="E814" s="230">
        <v>2043399.9999999981</v>
      </c>
    </row>
    <row r="815" spans="1:5" s="120" customFormat="1" ht="12.75">
      <c r="A815" s="137" t="s">
        <v>1613</v>
      </c>
      <c r="B815" s="138">
        <v>1021008</v>
      </c>
      <c r="C815" s="138" t="s">
        <v>1618</v>
      </c>
      <c r="D815" s="140">
        <v>2000</v>
      </c>
      <c r="E815" s="230">
        <v>215199.99999999983</v>
      </c>
    </row>
    <row r="816" spans="1:5" s="120" customFormat="1" ht="12.75">
      <c r="A816" s="137" t="s">
        <v>1613</v>
      </c>
      <c r="B816" s="138">
        <v>3021147</v>
      </c>
      <c r="C816" s="138" t="s">
        <v>1619</v>
      </c>
      <c r="D816" s="140"/>
      <c r="E816" s="230">
        <v>0</v>
      </c>
    </row>
    <row r="817" spans="1:5" s="120" customFormat="1" ht="12.75">
      <c r="A817" s="137" t="s">
        <v>1613</v>
      </c>
      <c r="B817" s="138">
        <v>3021146</v>
      </c>
      <c r="C817" s="138" t="s">
        <v>1620</v>
      </c>
      <c r="D817" s="140">
        <v>9000</v>
      </c>
      <c r="E817" s="230">
        <v>1114199.999999999</v>
      </c>
    </row>
    <row r="818" spans="1:5" s="120" customFormat="1" ht="12.75">
      <c r="A818" s="137" t="s">
        <v>1613</v>
      </c>
      <c r="B818" s="138">
        <v>1021145</v>
      </c>
      <c r="C818" s="138" t="s">
        <v>1621</v>
      </c>
      <c r="D818" s="140">
        <v>500</v>
      </c>
      <c r="E818" s="230">
        <v>48399.999999999956</v>
      </c>
    </row>
    <row r="819" spans="1:5" s="120" customFormat="1" ht="12.75">
      <c r="A819" s="137" t="s">
        <v>1613</v>
      </c>
      <c r="B819" s="138">
        <v>1021148</v>
      </c>
      <c r="C819" s="138" t="s">
        <v>1622</v>
      </c>
      <c r="D819" s="140">
        <v>16000</v>
      </c>
      <c r="E819" s="230">
        <v>1995199.9999999981</v>
      </c>
    </row>
    <row r="820" spans="1:5" s="120" customFormat="1" ht="12.75">
      <c r="A820" s="137"/>
      <c r="B820" s="138"/>
      <c r="C820" s="138"/>
      <c r="D820" s="140"/>
      <c r="E820" s="230">
        <v>0</v>
      </c>
    </row>
    <row r="821" spans="1:5" s="120" customFormat="1" ht="12.75">
      <c r="A821" s="137" t="s">
        <v>1623</v>
      </c>
      <c r="B821" s="138">
        <v>3020185</v>
      </c>
      <c r="C821" s="138" t="s">
        <v>1624</v>
      </c>
      <c r="D821" s="140">
        <v>400</v>
      </c>
      <c r="E821" s="230">
        <v>105559.9999999999</v>
      </c>
    </row>
    <row r="822" spans="1:5" s="120" customFormat="1" ht="12.75">
      <c r="A822" s="137" t="s">
        <v>1623</v>
      </c>
      <c r="B822" s="138">
        <v>1020184</v>
      </c>
      <c r="C822" s="138" t="s">
        <v>1625</v>
      </c>
      <c r="D822" s="140">
        <v>2500</v>
      </c>
      <c r="E822" s="230">
        <v>984999.9999999991</v>
      </c>
    </row>
    <row r="823" spans="1:5" s="120" customFormat="1" ht="12.75">
      <c r="A823" s="137" t="s">
        <v>1623</v>
      </c>
      <c r="B823" s="138">
        <v>1020183</v>
      </c>
      <c r="C823" s="138" t="s">
        <v>1626</v>
      </c>
      <c r="D823" s="140">
        <v>1400</v>
      </c>
      <c r="E823" s="230">
        <v>228199.9999999998</v>
      </c>
    </row>
    <row r="824" spans="1:5" s="120" customFormat="1" ht="12.75">
      <c r="A824" s="137"/>
      <c r="B824" s="138"/>
      <c r="C824" s="138"/>
      <c r="D824" s="140"/>
      <c r="E824" s="230">
        <v>0</v>
      </c>
    </row>
    <row r="825" spans="1:5" s="120" customFormat="1" ht="12.75">
      <c r="A825" s="137" t="s">
        <v>1627</v>
      </c>
      <c r="B825" s="138">
        <v>1021560</v>
      </c>
      <c r="C825" s="138" t="s">
        <v>1628</v>
      </c>
      <c r="D825" s="140">
        <v>100</v>
      </c>
      <c r="E825" s="230">
        <v>54509.99999999995</v>
      </c>
    </row>
    <row r="826" spans="1:5" s="120" customFormat="1" ht="12.75">
      <c r="A826" s="137" t="s">
        <v>1627</v>
      </c>
      <c r="B826" s="138">
        <v>1021567</v>
      </c>
      <c r="C826" s="138" t="s">
        <v>1629</v>
      </c>
      <c r="D826" s="140">
        <v>2000</v>
      </c>
      <c r="E826" s="230">
        <v>524599.9999999995</v>
      </c>
    </row>
    <row r="827" spans="1:5" s="120" customFormat="1" ht="12.75">
      <c r="A827" s="137" t="s">
        <v>1627</v>
      </c>
      <c r="B827" s="138">
        <v>1021566</v>
      </c>
      <c r="C827" s="138" t="s">
        <v>1630</v>
      </c>
      <c r="D827" s="140">
        <v>100</v>
      </c>
      <c r="E827" s="230">
        <v>36339.99999999997</v>
      </c>
    </row>
    <row r="828" spans="1:5" s="120" customFormat="1" ht="12.75">
      <c r="A828" s="137" t="s">
        <v>1627</v>
      </c>
      <c r="B828" s="138">
        <v>3021568</v>
      </c>
      <c r="C828" s="138" t="s">
        <v>1631</v>
      </c>
      <c r="D828" s="140">
        <v>1400</v>
      </c>
      <c r="E828" s="230">
        <v>418459.99999999953</v>
      </c>
    </row>
    <row r="829" spans="1:5" s="120" customFormat="1" ht="12.75">
      <c r="A829" s="137" t="s">
        <v>1627</v>
      </c>
      <c r="B829" s="138">
        <v>3021637</v>
      </c>
      <c r="C829" s="138" t="s">
        <v>1632</v>
      </c>
      <c r="D829" s="140">
        <v>50</v>
      </c>
      <c r="E829" s="230">
        <v>14944.999999999984</v>
      </c>
    </row>
    <row r="830" spans="1:5" s="120" customFormat="1" ht="12.75">
      <c r="A830" s="137" t="s">
        <v>1627</v>
      </c>
      <c r="B830" s="138">
        <v>1021632</v>
      </c>
      <c r="C830" s="138" t="s">
        <v>1633</v>
      </c>
      <c r="D830" s="140">
        <v>2000</v>
      </c>
      <c r="E830" s="230">
        <v>815999.9999999993</v>
      </c>
    </row>
    <row r="831" spans="1:5" s="120" customFormat="1" ht="12.75">
      <c r="A831" s="137" t="s">
        <v>1627</v>
      </c>
      <c r="B831" s="138">
        <v>1021561</v>
      </c>
      <c r="C831" s="138" t="s">
        <v>1634</v>
      </c>
      <c r="D831" s="140">
        <v>30</v>
      </c>
      <c r="E831" s="230">
        <v>15263.999999999985</v>
      </c>
    </row>
    <row r="832" spans="1:5" s="120" customFormat="1" ht="12.75">
      <c r="A832" s="137" t="s">
        <v>1627</v>
      </c>
      <c r="B832" s="138">
        <v>1021562</v>
      </c>
      <c r="C832" s="138" t="s">
        <v>1635</v>
      </c>
      <c r="D832" s="140">
        <v>100</v>
      </c>
      <c r="E832" s="230">
        <v>36719.99999999996</v>
      </c>
    </row>
    <row r="833" spans="1:5" s="120" customFormat="1" ht="12.75">
      <c r="A833" s="137" t="s">
        <v>1627</v>
      </c>
      <c r="B833" s="138">
        <v>1021600</v>
      </c>
      <c r="C833" s="138" t="s">
        <v>1636</v>
      </c>
      <c r="D833" s="140">
        <v>650</v>
      </c>
      <c r="E833" s="230">
        <v>283204.99999999977</v>
      </c>
    </row>
    <row r="834" spans="1:5" s="120" customFormat="1" ht="12.75">
      <c r="A834" s="137" t="s">
        <v>1627</v>
      </c>
      <c r="B834" s="138">
        <v>1021601</v>
      </c>
      <c r="C834" s="138" t="s">
        <v>1637</v>
      </c>
      <c r="D834" s="140">
        <v>2200</v>
      </c>
      <c r="E834" s="230">
        <v>1598959.9999999986</v>
      </c>
    </row>
    <row r="835" spans="1:5" s="120" customFormat="1" ht="12.75">
      <c r="A835" s="137" t="s">
        <v>1627</v>
      </c>
      <c r="B835" s="138">
        <v>3021609</v>
      </c>
      <c r="C835" s="138" t="s">
        <v>1638</v>
      </c>
      <c r="D835" s="140">
        <v>1300</v>
      </c>
      <c r="E835" s="230">
        <v>777139.9999999992</v>
      </c>
    </row>
    <row r="836" spans="1:5" s="120" customFormat="1" ht="12.75">
      <c r="A836" s="137" t="s">
        <v>1627</v>
      </c>
      <c r="B836" s="138">
        <v>3021608</v>
      </c>
      <c r="C836" s="138" t="s">
        <v>1639</v>
      </c>
      <c r="D836" s="140">
        <v>1200</v>
      </c>
      <c r="E836" s="230">
        <v>358679.9999999997</v>
      </c>
    </row>
    <row r="837" spans="1:5" s="120" customFormat="1" ht="12.75">
      <c r="A837" s="137" t="s">
        <v>1627</v>
      </c>
      <c r="B837" s="138">
        <v>1021607</v>
      </c>
      <c r="C837" s="138" t="s">
        <v>1640</v>
      </c>
      <c r="D837" s="140">
        <v>6300</v>
      </c>
      <c r="E837" s="230">
        <v>2313359.999999998</v>
      </c>
    </row>
    <row r="838" spans="1:5" s="120" customFormat="1" ht="12.75">
      <c r="A838" s="137" t="s">
        <v>1627</v>
      </c>
      <c r="B838" s="138">
        <v>3021602</v>
      </c>
      <c r="C838" s="138" t="s">
        <v>1641</v>
      </c>
      <c r="D838" s="140">
        <v>1000</v>
      </c>
      <c r="E838" s="230">
        <v>269899.99999999977</v>
      </c>
    </row>
    <row r="839" spans="1:5" s="120" customFormat="1" ht="12.75">
      <c r="A839" s="137" t="s">
        <v>1627</v>
      </c>
      <c r="B839" s="138">
        <v>3021606</v>
      </c>
      <c r="C839" s="138" t="s">
        <v>1642</v>
      </c>
      <c r="D839" s="140">
        <v>2400</v>
      </c>
      <c r="E839" s="230">
        <v>1077119.999999999</v>
      </c>
    </row>
    <row r="840" spans="1:5" s="120" customFormat="1" ht="12.75">
      <c r="A840" s="137"/>
      <c r="B840" s="138"/>
      <c r="C840" s="138"/>
      <c r="D840" s="140"/>
      <c r="E840" s="230">
        <v>0</v>
      </c>
    </row>
    <row r="841" spans="1:5" s="120" customFormat="1" ht="12.75">
      <c r="A841" s="137" t="s">
        <v>1643</v>
      </c>
      <c r="B841" s="138">
        <v>3321719</v>
      </c>
      <c r="C841" s="138" t="s">
        <v>1644</v>
      </c>
      <c r="D841" s="140">
        <v>1100</v>
      </c>
      <c r="E841" s="230">
        <v>190519.99999999983</v>
      </c>
    </row>
    <row r="842" spans="1:5" s="120" customFormat="1" ht="12.75">
      <c r="A842" s="137" t="s">
        <v>1643</v>
      </c>
      <c r="B842" s="138">
        <v>1321710</v>
      </c>
      <c r="C842" s="138" t="s">
        <v>1645</v>
      </c>
      <c r="D842" s="140">
        <v>220</v>
      </c>
      <c r="E842" s="230">
        <v>29875.99999999998</v>
      </c>
    </row>
    <row r="843" spans="1:5" s="120" customFormat="1" ht="12.75">
      <c r="A843" s="137" t="s">
        <v>1643</v>
      </c>
      <c r="B843" s="138">
        <v>1321711</v>
      </c>
      <c r="C843" s="138" t="s">
        <v>1646</v>
      </c>
      <c r="D843" s="140">
        <v>6600</v>
      </c>
      <c r="E843" s="230">
        <v>1504139.9999999986</v>
      </c>
    </row>
    <row r="844" spans="1:5" s="120" customFormat="1" ht="12.75">
      <c r="A844" s="137" t="s">
        <v>1643</v>
      </c>
      <c r="B844" s="138">
        <v>1321010</v>
      </c>
      <c r="C844" s="138" t="s">
        <v>1647</v>
      </c>
      <c r="D844" s="140">
        <v>500</v>
      </c>
      <c r="E844" s="230">
        <v>113949.9999999999</v>
      </c>
    </row>
    <row r="845" spans="1:5" s="120" customFormat="1" ht="12.75">
      <c r="A845" s="137" t="s">
        <v>1643</v>
      </c>
      <c r="B845" s="138">
        <v>3321012</v>
      </c>
      <c r="C845" s="138" t="s">
        <v>1648</v>
      </c>
      <c r="D845" s="140">
        <v>200</v>
      </c>
      <c r="E845" s="230">
        <v>31179.999999999975</v>
      </c>
    </row>
    <row r="846" spans="1:5" s="120" customFormat="1" ht="12.75">
      <c r="A846" s="137" t="s">
        <v>1643</v>
      </c>
      <c r="B846" s="138">
        <v>3321875</v>
      </c>
      <c r="C846" s="138" t="s">
        <v>1649</v>
      </c>
      <c r="D846" s="140">
        <v>6200</v>
      </c>
      <c r="E846" s="230">
        <v>966579.9999999992</v>
      </c>
    </row>
    <row r="847" spans="1:5" s="120" customFormat="1" ht="12.75">
      <c r="A847" s="137" t="s">
        <v>1643</v>
      </c>
      <c r="B847" s="138">
        <v>1321870</v>
      </c>
      <c r="C847" s="138" t="s">
        <v>94</v>
      </c>
      <c r="D847" s="140">
        <v>1400</v>
      </c>
      <c r="E847" s="230">
        <v>190119.99999999985</v>
      </c>
    </row>
    <row r="848" spans="1:5" s="120" customFormat="1" ht="12.75">
      <c r="A848" s="137" t="s">
        <v>1643</v>
      </c>
      <c r="B848" s="138">
        <v>1321872</v>
      </c>
      <c r="C848" s="138" t="s">
        <v>95</v>
      </c>
      <c r="D848" s="140">
        <v>26000</v>
      </c>
      <c r="E848" s="230">
        <v>5925399.999999995</v>
      </c>
    </row>
    <row r="849" spans="1:5" s="120" customFormat="1" ht="12.75">
      <c r="A849" s="137"/>
      <c r="B849" s="138"/>
      <c r="C849" s="138"/>
      <c r="D849" s="140"/>
      <c r="E849" s="230">
        <v>0</v>
      </c>
    </row>
    <row r="850" spans="1:5" s="120" customFormat="1" ht="12.75">
      <c r="A850" s="137" t="s">
        <v>1650</v>
      </c>
      <c r="B850" s="138">
        <v>1321977</v>
      </c>
      <c r="C850" s="138" t="s">
        <v>1651</v>
      </c>
      <c r="D850" s="140">
        <v>40</v>
      </c>
      <c r="E850" s="230">
        <v>20599.999999999985</v>
      </c>
    </row>
    <row r="851" spans="1:5" s="120" customFormat="1" ht="12.75">
      <c r="A851" s="137" t="s">
        <v>1650</v>
      </c>
      <c r="B851" s="138">
        <v>3321644</v>
      </c>
      <c r="C851" s="138" t="s">
        <v>1652</v>
      </c>
      <c r="D851" s="140">
        <v>5</v>
      </c>
      <c r="E851" s="230">
        <v>1736.4999999999984</v>
      </c>
    </row>
    <row r="852" spans="1:5" s="120" customFormat="1" ht="12.75">
      <c r="A852" s="137"/>
      <c r="B852" s="138"/>
      <c r="C852" s="138"/>
      <c r="D852" s="140"/>
      <c r="E852" s="230">
        <v>0</v>
      </c>
    </row>
    <row r="853" spans="1:5" s="120" customFormat="1" ht="12.75">
      <c r="A853" s="137" t="s">
        <v>1653</v>
      </c>
      <c r="B853" s="138">
        <v>3321951</v>
      </c>
      <c r="C853" s="138" t="s">
        <v>1654</v>
      </c>
      <c r="D853" s="140">
        <v>900</v>
      </c>
      <c r="E853" s="230">
        <v>702539.9999999994</v>
      </c>
    </row>
    <row r="854" spans="1:5" s="120" customFormat="1" ht="12.75">
      <c r="A854" s="137" t="s">
        <v>1653</v>
      </c>
      <c r="B854" s="138">
        <v>1321950</v>
      </c>
      <c r="C854" s="138" t="s">
        <v>1655</v>
      </c>
      <c r="D854" s="140">
        <v>70</v>
      </c>
      <c r="E854" s="230">
        <v>91069.99999999991</v>
      </c>
    </row>
    <row r="855" spans="1:5" s="120" customFormat="1" ht="12.75">
      <c r="A855" s="137"/>
      <c r="B855" s="138"/>
      <c r="C855" s="138"/>
      <c r="D855" s="140"/>
      <c r="E855" s="230">
        <v>0</v>
      </c>
    </row>
    <row r="856" spans="1:5" s="120" customFormat="1" ht="12.75">
      <c r="A856" s="137" t="s">
        <v>1656</v>
      </c>
      <c r="B856" s="138">
        <v>3321623</v>
      </c>
      <c r="C856" s="138" t="s">
        <v>1657</v>
      </c>
      <c r="D856" s="140">
        <v>1600</v>
      </c>
      <c r="E856" s="230">
        <v>786399.9999999993</v>
      </c>
    </row>
    <row r="857" spans="1:5" s="120" customFormat="1" ht="12.75">
      <c r="A857" s="137" t="s">
        <v>1656</v>
      </c>
      <c r="B857" s="138">
        <v>3321621</v>
      </c>
      <c r="C857" s="138" t="s">
        <v>1658</v>
      </c>
      <c r="D857" s="140">
        <v>1900</v>
      </c>
      <c r="E857" s="230">
        <v>1446659.9999999988</v>
      </c>
    </row>
    <row r="858" spans="1:6" s="124" customFormat="1" ht="15">
      <c r="A858" s="137" t="s">
        <v>1656</v>
      </c>
      <c r="B858" s="138">
        <v>1321620</v>
      </c>
      <c r="C858" s="138" t="s">
        <v>1659</v>
      </c>
      <c r="D858" s="140">
        <v>1300</v>
      </c>
      <c r="E858" s="230">
        <v>1323269.9999999988</v>
      </c>
      <c r="F858" s="120"/>
    </row>
    <row r="859" spans="1:6" s="124" customFormat="1" ht="15">
      <c r="A859" s="137" t="s">
        <v>1656</v>
      </c>
      <c r="B859" s="138">
        <v>1321622</v>
      </c>
      <c r="C859" s="138" t="s">
        <v>1660</v>
      </c>
      <c r="D859" s="140">
        <v>1200</v>
      </c>
      <c r="E859" s="230">
        <v>628439.9999999994</v>
      </c>
      <c r="F859" s="120"/>
    </row>
    <row r="860" spans="1:5" s="120" customFormat="1" ht="12.75">
      <c r="A860" s="137" t="s">
        <v>1656</v>
      </c>
      <c r="B860" s="138">
        <v>1321627</v>
      </c>
      <c r="C860" s="138" t="s">
        <v>1661</v>
      </c>
      <c r="D860" s="140">
        <v>100</v>
      </c>
      <c r="E860" s="230">
        <v>101789.99999999991</v>
      </c>
    </row>
    <row r="861" spans="1:6" s="124" customFormat="1" ht="15">
      <c r="A861" s="137"/>
      <c r="B861" s="138"/>
      <c r="C861" s="138"/>
      <c r="D861" s="140"/>
      <c r="E861" s="230">
        <v>0</v>
      </c>
      <c r="F861" s="120"/>
    </row>
    <row r="862" spans="1:5" s="120" customFormat="1" ht="12.75">
      <c r="A862" s="137" t="s">
        <v>1662</v>
      </c>
      <c r="B862" s="138">
        <v>3321525</v>
      </c>
      <c r="C862" s="138" t="s">
        <v>1663</v>
      </c>
      <c r="D862" s="140">
        <v>1400</v>
      </c>
      <c r="E862" s="230">
        <v>719739.9999999993</v>
      </c>
    </row>
    <row r="863" spans="1:6" s="124" customFormat="1" ht="15">
      <c r="A863" s="137" t="s">
        <v>1662</v>
      </c>
      <c r="B863" s="144">
        <v>1321521</v>
      </c>
      <c r="C863" s="144" t="s">
        <v>1664</v>
      </c>
      <c r="D863" s="140">
        <v>600</v>
      </c>
      <c r="E863" s="230">
        <v>177719.99999999985</v>
      </c>
      <c r="F863" s="120"/>
    </row>
    <row r="864" spans="1:5" s="120" customFormat="1" ht="12.75">
      <c r="A864" s="137" t="s">
        <v>1662</v>
      </c>
      <c r="B864" s="144">
        <v>1321523</v>
      </c>
      <c r="C864" s="144" t="s">
        <v>1665</v>
      </c>
      <c r="D864" s="140">
        <v>1200</v>
      </c>
      <c r="E864" s="230">
        <v>710999.9999999994</v>
      </c>
    </row>
    <row r="865" spans="1:5" s="120" customFormat="1" ht="12.75">
      <c r="A865" s="137"/>
      <c r="B865" s="138"/>
      <c r="C865" s="138"/>
      <c r="D865" s="140"/>
      <c r="E865" s="230">
        <v>0</v>
      </c>
    </row>
    <row r="866" spans="1:5" s="120" customFormat="1" ht="12.75">
      <c r="A866" s="137" t="s">
        <v>1666</v>
      </c>
      <c r="B866" s="138">
        <v>3026210</v>
      </c>
      <c r="C866" s="138" t="s">
        <v>1667</v>
      </c>
      <c r="D866" s="140">
        <v>600</v>
      </c>
      <c r="E866" s="230">
        <v>86939.99999999991</v>
      </c>
    </row>
    <row r="867" spans="1:5" s="120" customFormat="1" ht="12.75">
      <c r="A867" s="137" t="s">
        <v>1666</v>
      </c>
      <c r="B867" s="138">
        <v>1026211</v>
      </c>
      <c r="C867" s="138" t="s">
        <v>1668</v>
      </c>
      <c r="D867" s="140">
        <v>6500</v>
      </c>
      <c r="E867" s="230">
        <v>1030899.9999999991</v>
      </c>
    </row>
    <row r="868" spans="1:5" s="120" customFormat="1" ht="12.75">
      <c r="A868" s="137"/>
      <c r="B868" s="138"/>
      <c r="C868" s="138"/>
      <c r="D868" s="140"/>
      <c r="E868" s="230">
        <v>0</v>
      </c>
    </row>
    <row r="869" spans="1:6" s="124" customFormat="1" ht="15">
      <c r="A869" s="137" t="s">
        <v>1669</v>
      </c>
      <c r="B869" s="138">
        <v>1325152</v>
      </c>
      <c r="C869" s="138" t="s">
        <v>1670</v>
      </c>
      <c r="D869" s="140">
        <v>1300</v>
      </c>
      <c r="E869" s="230">
        <v>293149.99999999977</v>
      </c>
      <c r="F869" s="120"/>
    </row>
    <row r="870" spans="1:6" s="124" customFormat="1" ht="15">
      <c r="A870" s="137" t="s">
        <v>1669</v>
      </c>
      <c r="B870" s="138">
        <v>1325153</v>
      </c>
      <c r="C870" s="138" t="s">
        <v>1671</v>
      </c>
      <c r="D870" s="140">
        <v>10500</v>
      </c>
      <c r="E870" s="230">
        <v>3911249.9999999963</v>
      </c>
      <c r="F870" s="120"/>
    </row>
    <row r="871" spans="1:6" s="124" customFormat="1" ht="15">
      <c r="A871" s="137"/>
      <c r="B871" s="138"/>
      <c r="C871" s="138"/>
      <c r="D871" s="140"/>
      <c r="E871" s="230">
        <v>0</v>
      </c>
      <c r="F871" s="120"/>
    </row>
    <row r="872" spans="1:6" s="124" customFormat="1" ht="15">
      <c r="A872" s="137" t="s">
        <v>1672</v>
      </c>
      <c r="B872" s="138">
        <v>3325096</v>
      </c>
      <c r="C872" s="138" t="s">
        <v>1673</v>
      </c>
      <c r="D872" s="140">
        <v>250</v>
      </c>
      <c r="E872" s="230">
        <v>97899.99999999991</v>
      </c>
      <c r="F872" s="120"/>
    </row>
    <row r="873" spans="1:5" s="120" customFormat="1" ht="12.75">
      <c r="A873" s="137" t="s">
        <v>1672</v>
      </c>
      <c r="B873" s="138">
        <v>1325095</v>
      </c>
      <c r="C873" s="138" t="s">
        <v>1674</v>
      </c>
      <c r="D873" s="140">
        <v>800</v>
      </c>
      <c r="E873" s="230">
        <v>192639.99999999983</v>
      </c>
    </row>
    <row r="874" spans="1:5" s="120" customFormat="1" ht="12.75">
      <c r="A874" s="137"/>
      <c r="B874" s="138"/>
      <c r="C874" s="138"/>
      <c r="D874" s="140"/>
      <c r="E874" s="230">
        <v>0</v>
      </c>
    </row>
    <row r="875" spans="1:5" s="120" customFormat="1" ht="12.75">
      <c r="A875" s="137" t="s">
        <v>1675</v>
      </c>
      <c r="B875" s="138">
        <v>1325300</v>
      </c>
      <c r="C875" s="138" t="s">
        <v>1676</v>
      </c>
      <c r="D875" s="140">
        <v>550</v>
      </c>
      <c r="E875" s="230">
        <v>212794.99999999983</v>
      </c>
    </row>
    <row r="876" spans="1:5" s="120" customFormat="1" ht="12.75">
      <c r="A876" s="137"/>
      <c r="B876" s="138"/>
      <c r="C876" s="138"/>
      <c r="D876" s="140"/>
      <c r="E876" s="230">
        <v>0</v>
      </c>
    </row>
    <row r="877" spans="1:5" s="120" customFormat="1" ht="12.75">
      <c r="A877" s="137" t="s">
        <v>1677</v>
      </c>
      <c r="B877" s="138">
        <v>1325611</v>
      </c>
      <c r="C877" s="138" t="s">
        <v>1678</v>
      </c>
      <c r="D877" s="140">
        <v>3700</v>
      </c>
      <c r="E877" s="230">
        <v>1235799.999999999</v>
      </c>
    </row>
    <row r="878" spans="1:5" s="120" customFormat="1" ht="12.75">
      <c r="A878" s="137" t="s">
        <v>1677</v>
      </c>
      <c r="B878" s="138">
        <v>1325653</v>
      </c>
      <c r="C878" s="138" t="s">
        <v>1679</v>
      </c>
      <c r="D878" s="140">
        <v>100</v>
      </c>
      <c r="E878" s="230">
        <v>37099.99999999997</v>
      </c>
    </row>
    <row r="879" spans="1:5" s="120" customFormat="1" ht="12.75">
      <c r="A879" s="137" t="s">
        <v>1677</v>
      </c>
      <c r="B879" s="138">
        <v>1325651</v>
      </c>
      <c r="C879" s="138" t="s">
        <v>1680</v>
      </c>
      <c r="D879" s="140">
        <v>1700</v>
      </c>
      <c r="E879" s="230">
        <v>315519.9999999997</v>
      </c>
    </row>
    <row r="880" spans="1:5" s="120" customFormat="1" ht="12.75">
      <c r="A880" s="137" t="s">
        <v>1677</v>
      </c>
      <c r="B880" s="138">
        <v>1325527</v>
      </c>
      <c r="C880" s="138" t="s">
        <v>1681</v>
      </c>
      <c r="D880" s="140">
        <v>900</v>
      </c>
      <c r="E880" s="230">
        <v>200339.99999999983</v>
      </c>
    </row>
    <row r="881" spans="1:5" s="120" customFormat="1" ht="12.75">
      <c r="A881" s="137" t="s">
        <v>1677</v>
      </c>
      <c r="B881" s="138">
        <v>1325525</v>
      </c>
      <c r="C881" s="138" t="s">
        <v>1682</v>
      </c>
      <c r="D881" s="140">
        <v>2000</v>
      </c>
      <c r="E881" s="230">
        <v>801599.9999999993</v>
      </c>
    </row>
    <row r="882" spans="1:5" s="120" customFormat="1" ht="12.75">
      <c r="A882" s="137" t="s">
        <v>1677</v>
      </c>
      <c r="B882" s="138">
        <v>2325625</v>
      </c>
      <c r="C882" s="138" t="s">
        <v>1683</v>
      </c>
      <c r="D882" s="140">
        <v>900</v>
      </c>
      <c r="E882" s="230">
        <v>264959.99999999977</v>
      </c>
    </row>
    <row r="883" spans="1:5" s="120" customFormat="1" ht="12.75">
      <c r="A883" s="137" t="s">
        <v>1677</v>
      </c>
      <c r="B883" s="138">
        <v>1325056</v>
      </c>
      <c r="C883" s="138" t="s">
        <v>1684</v>
      </c>
      <c r="D883" s="140">
        <v>70</v>
      </c>
      <c r="E883" s="230">
        <v>14356.999999999987</v>
      </c>
    </row>
    <row r="884" spans="1:5" s="120" customFormat="1" ht="12.75">
      <c r="A884" s="137" t="s">
        <v>1677</v>
      </c>
      <c r="B884" s="138">
        <v>1325055</v>
      </c>
      <c r="C884" s="138" t="s">
        <v>1685</v>
      </c>
      <c r="D884" s="140"/>
      <c r="E884" s="230">
        <v>0</v>
      </c>
    </row>
    <row r="885" spans="1:5" s="120" customFormat="1" ht="12.75">
      <c r="A885" s="143" t="s">
        <v>1677</v>
      </c>
      <c r="B885" s="144">
        <v>1325601</v>
      </c>
      <c r="C885" s="144" t="s">
        <v>1686</v>
      </c>
      <c r="D885" s="140"/>
      <c r="E885" s="230">
        <v>0</v>
      </c>
    </row>
    <row r="886" spans="1:5" s="120" customFormat="1" ht="12.75">
      <c r="A886" s="137"/>
      <c r="B886" s="138"/>
      <c r="C886" s="138"/>
      <c r="D886" s="140"/>
      <c r="E886" s="230">
        <v>0</v>
      </c>
    </row>
    <row r="887" spans="1:5" s="120" customFormat="1" ht="12.75">
      <c r="A887" s="137" t="s">
        <v>1687</v>
      </c>
      <c r="B887" s="138">
        <v>3325570</v>
      </c>
      <c r="C887" s="138" t="s">
        <v>1688</v>
      </c>
      <c r="D887" s="140"/>
      <c r="E887" s="230">
        <v>0</v>
      </c>
    </row>
    <row r="888" spans="1:5" s="120" customFormat="1" ht="12.75">
      <c r="A888" s="137" t="s">
        <v>1687</v>
      </c>
      <c r="B888" s="138">
        <v>3325571</v>
      </c>
      <c r="C888" s="138" t="s">
        <v>1689</v>
      </c>
      <c r="D888" s="140"/>
      <c r="E888" s="230">
        <v>0</v>
      </c>
    </row>
    <row r="889" spans="1:5" s="120" customFormat="1" ht="12.75">
      <c r="A889" s="137" t="s">
        <v>1687</v>
      </c>
      <c r="B889" s="138">
        <v>3325483</v>
      </c>
      <c r="C889" s="138" t="s">
        <v>1690</v>
      </c>
      <c r="D889" s="140">
        <v>1700</v>
      </c>
      <c r="E889" s="230">
        <v>213859.9999999998</v>
      </c>
    </row>
    <row r="890" spans="1:5" s="120" customFormat="1" ht="12.75">
      <c r="A890" s="137" t="s">
        <v>1687</v>
      </c>
      <c r="B890" s="138">
        <v>3325481</v>
      </c>
      <c r="C890" s="138" t="s">
        <v>1691</v>
      </c>
      <c r="D890" s="140"/>
      <c r="E890" s="230">
        <v>0</v>
      </c>
    </row>
    <row r="891" spans="1:5" s="120" customFormat="1" ht="12.75">
      <c r="A891" s="137" t="s">
        <v>1687</v>
      </c>
      <c r="B891" s="138">
        <v>3325482</v>
      </c>
      <c r="C891" s="138" t="s">
        <v>1692</v>
      </c>
      <c r="D891" s="140">
        <v>5300</v>
      </c>
      <c r="E891" s="230">
        <v>1195679.999999999</v>
      </c>
    </row>
    <row r="892" spans="1:5" s="120" customFormat="1" ht="12.75">
      <c r="A892" s="137" t="s">
        <v>1687</v>
      </c>
      <c r="B892" s="138">
        <v>1325480</v>
      </c>
      <c r="C892" s="138" t="s">
        <v>1693</v>
      </c>
      <c r="D892" s="140">
        <v>1500</v>
      </c>
      <c r="E892" s="230">
        <v>449099.9999999996</v>
      </c>
    </row>
    <row r="893" spans="1:5" s="120" customFormat="1" ht="12.75">
      <c r="A893" s="137" t="s">
        <v>1687</v>
      </c>
      <c r="B893" s="138">
        <v>1325482</v>
      </c>
      <c r="C893" s="138" t="s">
        <v>1694</v>
      </c>
      <c r="D893" s="140">
        <v>10500</v>
      </c>
      <c r="E893" s="230">
        <v>2074799.9999999981</v>
      </c>
    </row>
    <row r="894" spans="1:5" s="120" customFormat="1" ht="12.75">
      <c r="A894" s="137" t="s">
        <v>1687</v>
      </c>
      <c r="B894" s="138">
        <v>1325470</v>
      </c>
      <c r="C894" s="138" t="s">
        <v>1695</v>
      </c>
      <c r="D894" s="140">
        <v>500</v>
      </c>
      <c r="E894" s="230">
        <v>149699.99999999988</v>
      </c>
    </row>
    <row r="895" spans="1:5" s="120" customFormat="1" ht="12.75">
      <c r="A895" s="137" t="s">
        <v>1687</v>
      </c>
      <c r="B895" s="138">
        <v>1325472</v>
      </c>
      <c r="C895" s="138" t="s">
        <v>1696</v>
      </c>
      <c r="D895" s="140">
        <v>2500</v>
      </c>
      <c r="E895" s="230">
        <v>493999.99999999953</v>
      </c>
    </row>
    <row r="896" spans="1:5" s="120" customFormat="1" ht="12.75">
      <c r="A896" s="137" t="s">
        <v>1687</v>
      </c>
      <c r="B896" s="138">
        <v>3325474</v>
      </c>
      <c r="C896" s="138" t="s">
        <v>1697</v>
      </c>
      <c r="D896" s="140"/>
      <c r="E896" s="230">
        <v>0</v>
      </c>
    </row>
    <row r="897" spans="1:5" s="120" customFormat="1" ht="12.75">
      <c r="A897" s="137" t="s">
        <v>1687</v>
      </c>
      <c r="B897" s="138">
        <v>3325473</v>
      </c>
      <c r="C897" s="138" t="s">
        <v>1698</v>
      </c>
      <c r="D897" s="140"/>
      <c r="E897" s="230">
        <v>0</v>
      </c>
    </row>
    <row r="898" spans="1:5" s="120" customFormat="1" ht="12.75">
      <c r="A898" s="137" t="s">
        <v>1687</v>
      </c>
      <c r="B898" s="138">
        <v>3325475</v>
      </c>
      <c r="C898" s="138" t="s">
        <v>1699</v>
      </c>
      <c r="D898" s="140"/>
      <c r="E898" s="230">
        <v>0</v>
      </c>
    </row>
    <row r="899" spans="1:5" s="120" customFormat="1" ht="12.75">
      <c r="A899" s="137" t="s">
        <v>1687</v>
      </c>
      <c r="B899" s="138">
        <v>3325477</v>
      </c>
      <c r="C899" s="138" t="s">
        <v>1700</v>
      </c>
      <c r="D899" s="140"/>
      <c r="E899" s="230">
        <v>0</v>
      </c>
    </row>
    <row r="900" spans="1:5" s="120" customFormat="1" ht="12.75">
      <c r="A900" s="137" t="s">
        <v>1687</v>
      </c>
      <c r="B900" s="138">
        <v>1325471</v>
      </c>
      <c r="C900" s="138" t="s">
        <v>1701</v>
      </c>
      <c r="D900" s="140">
        <v>10</v>
      </c>
      <c r="E900" s="230">
        <v>3677.999999999997</v>
      </c>
    </row>
    <row r="901" spans="1:5" s="120" customFormat="1" ht="12.75">
      <c r="A901" s="137" t="s">
        <v>1687</v>
      </c>
      <c r="B901" s="138">
        <v>3325100</v>
      </c>
      <c r="C901" s="138" t="s">
        <v>1702</v>
      </c>
      <c r="D901" s="140">
        <v>10</v>
      </c>
      <c r="E901" s="230">
        <v>6337.9999999999945</v>
      </c>
    </row>
    <row r="902" spans="1:5" s="120" customFormat="1" ht="12.75">
      <c r="A902" s="137" t="s">
        <v>1687</v>
      </c>
      <c r="B902" s="138">
        <v>1325541</v>
      </c>
      <c r="C902" s="138" t="s">
        <v>1703</v>
      </c>
      <c r="D902" s="140">
        <v>600</v>
      </c>
      <c r="E902" s="230">
        <v>118559.9999999999</v>
      </c>
    </row>
    <row r="903" spans="1:5" s="120" customFormat="1" ht="12.75">
      <c r="A903" s="137" t="s">
        <v>1687</v>
      </c>
      <c r="B903" s="138">
        <v>1325102</v>
      </c>
      <c r="C903" s="138" t="s">
        <v>1704</v>
      </c>
      <c r="D903" s="140">
        <v>50</v>
      </c>
      <c r="E903" s="230">
        <v>14969.999999999984</v>
      </c>
    </row>
    <row r="904" spans="1:5" s="120" customFormat="1" ht="12.75">
      <c r="A904" s="137" t="s">
        <v>1687</v>
      </c>
      <c r="B904" s="138">
        <v>1325103</v>
      </c>
      <c r="C904" s="138" t="s">
        <v>1705</v>
      </c>
      <c r="D904" s="140">
        <v>100</v>
      </c>
      <c r="E904" s="230">
        <v>19759.99999999998</v>
      </c>
    </row>
    <row r="905" spans="1:5" s="120" customFormat="1" ht="12.75">
      <c r="A905" s="137"/>
      <c r="B905" s="138"/>
      <c r="C905" s="138"/>
      <c r="D905" s="140"/>
      <c r="E905" s="230">
        <v>0</v>
      </c>
    </row>
    <row r="906" spans="1:5" s="120" customFormat="1" ht="12.75">
      <c r="A906" s="137" t="s">
        <v>1706</v>
      </c>
      <c r="B906" s="138">
        <v>1326226</v>
      </c>
      <c r="C906" s="138" t="s">
        <v>1707</v>
      </c>
      <c r="D906" s="140">
        <v>250</v>
      </c>
      <c r="E906" s="230">
        <v>60374.99999999994</v>
      </c>
    </row>
    <row r="907" spans="1:5" s="120" customFormat="1" ht="12.75">
      <c r="A907" s="137" t="s">
        <v>1706</v>
      </c>
      <c r="B907" s="138">
        <v>1326228</v>
      </c>
      <c r="C907" s="138" t="s">
        <v>1708</v>
      </c>
      <c r="D907" s="140">
        <v>7000</v>
      </c>
      <c r="E907" s="230">
        <v>3175899.999999997</v>
      </c>
    </row>
    <row r="908" spans="1:5" s="120" customFormat="1" ht="12.75">
      <c r="A908" s="137" t="s">
        <v>1706</v>
      </c>
      <c r="B908" s="138">
        <v>1326222</v>
      </c>
      <c r="C908" s="138" t="s">
        <v>1709</v>
      </c>
      <c r="D908" s="140">
        <v>30</v>
      </c>
      <c r="E908" s="230">
        <v>33956.99999999997</v>
      </c>
    </row>
    <row r="909" spans="1:5" s="120" customFormat="1" ht="12.75">
      <c r="A909" s="137"/>
      <c r="B909" s="138"/>
      <c r="C909" s="138"/>
      <c r="D909" s="140"/>
      <c r="E909" s="230">
        <v>0</v>
      </c>
    </row>
    <row r="910" spans="1:5" s="120" customFormat="1" ht="12.75">
      <c r="A910" s="137" t="s">
        <v>1710</v>
      </c>
      <c r="B910" s="138">
        <v>1329350</v>
      </c>
      <c r="C910" s="138" t="s">
        <v>1711</v>
      </c>
      <c r="D910" s="140">
        <v>350</v>
      </c>
      <c r="E910" s="230">
        <v>159109.99999999985</v>
      </c>
    </row>
    <row r="911" spans="1:5" s="120" customFormat="1" ht="12.75">
      <c r="A911" s="137"/>
      <c r="B911" s="138"/>
      <c r="C911" s="138"/>
      <c r="D911" s="140"/>
      <c r="E911" s="230">
        <v>0</v>
      </c>
    </row>
    <row r="912" spans="1:5" s="120" customFormat="1" ht="12.75">
      <c r="A912" s="137" t="s">
        <v>1712</v>
      </c>
      <c r="B912" s="138">
        <v>1329190</v>
      </c>
      <c r="C912" s="138" t="s">
        <v>1713</v>
      </c>
      <c r="D912" s="140">
        <v>300</v>
      </c>
      <c r="E912" s="230">
        <v>47279.999999999956</v>
      </c>
    </row>
    <row r="913" spans="1:5" s="120" customFormat="1" ht="12.75">
      <c r="A913" s="137" t="s">
        <v>1712</v>
      </c>
      <c r="B913" s="138">
        <v>1329192</v>
      </c>
      <c r="C913" s="138" t="s">
        <v>1714</v>
      </c>
      <c r="D913" s="140">
        <v>11500</v>
      </c>
      <c r="E913" s="230">
        <v>3285549.999999997</v>
      </c>
    </row>
    <row r="914" spans="1:5" s="120" customFormat="1" ht="12.75">
      <c r="A914" s="137" t="s">
        <v>1712</v>
      </c>
      <c r="B914" s="138">
        <v>1329400</v>
      </c>
      <c r="C914" s="138" t="s">
        <v>1715</v>
      </c>
      <c r="D914" s="140">
        <v>150</v>
      </c>
      <c r="E914" s="230">
        <v>23639.999999999978</v>
      </c>
    </row>
    <row r="915" spans="1:5" s="120" customFormat="1" ht="12.75">
      <c r="A915" s="137" t="s">
        <v>1712</v>
      </c>
      <c r="B915" s="138">
        <v>1329401</v>
      </c>
      <c r="C915" s="138" t="s">
        <v>1716</v>
      </c>
      <c r="D915" s="140">
        <v>3800</v>
      </c>
      <c r="E915" s="230">
        <v>1085659.999999999</v>
      </c>
    </row>
    <row r="916" spans="1:6" s="124" customFormat="1" ht="15">
      <c r="A916" s="137" t="s">
        <v>1712</v>
      </c>
      <c r="B916" s="138">
        <v>1329410</v>
      </c>
      <c r="C916" s="138" t="s">
        <v>1717</v>
      </c>
      <c r="D916" s="140">
        <v>80</v>
      </c>
      <c r="E916" s="230">
        <v>12607.999999999989</v>
      </c>
      <c r="F916" s="120"/>
    </row>
    <row r="917" spans="1:6" s="124" customFormat="1" ht="15">
      <c r="A917" s="137" t="s">
        <v>1712</v>
      </c>
      <c r="B917" s="138">
        <v>1329411</v>
      </c>
      <c r="C917" s="138" t="s">
        <v>1718</v>
      </c>
      <c r="D917" s="140">
        <v>3200</v>
      </c>
      <c r="E917" s="230">
        <v>914239.9999999992</v>
      </c>
      <c r="F917" s="120"/>
    </row>
    <row r="918" spans="1:5" s="120" customFormat="1" ht="12.75">
      <c r="A918" s="143" t="s">
        <v>1712</v>
      </c>
      <c r="B918" s="144">
        <v>1329511</v>
      </c>
      <c r="C918" s="144" t="s">
        <v>1719</v>
      </c>
      <c r="D918" s="140">
        <v>10</v>
      </c>
      <c r="E918" s="230">
        <v>1575.9999999999986</v>
      </c>
    </row>
    <row r="919" spans="1:5" s="120" customFormat="1" ht="12.75">
      <c r="A919" s="143" t="s">
        <v>1712</v>
      </c>
      <c r="B919" s="144">
        <v>1329510</v>
      </c>
      <c r="C919" s="144" t="s">
        <v>1720</v>
      </c>
      <c r="D919" s="140">
        <v>100</v>
      </c>
      <c r="E919" s="230">
        <v>28569.999999999975</v>
      </c>
    </row>
    <row r="920" spans="1:6" s="146" customFormat="1" ht="15">
      <c r="A920" s="143" t="s">
        <v>1712</v>
      </c>
      <c r="B920" s="144">
        <v>1329200</v>
      </c>
      <c r="C920" s="144" t="s">
        <v>1721</v>
      </c>
      <c r="D920" s="140">
        <v>10</v>
      </c>
      <c r="E920" s="230">
        <v>1575.9999999999986</v>
      </c>
      <c r="F920" s="120"/>
    </row>
    <row r="921" spans="1:6" s="146" customFormat="1" ht="15">
      <c r="A921" s="143" t="s">
        <v>1712</v>
      </c>
      <c r="B921" s="144">
        <v>1329201</v>
      </c>
      <c r="C921" s="144" t="s">
        <v>1722</v>
      </c>
      <c r="D921" s="140">
        <v>20</v>
      </c>
      <c r="E921" s="230">
        <v>5713.9999999999945</v>
      </c>
      <c r="F921" s="120"/>
    </row>
    <row r="922" spans="1:5" s="120" customFormat="1" ht="12.75">
      <c r="A922" s="143" t="s">
        <v>1723</v>
      </c>
      <c r="B922" s="144">
        <v>1329203</v>
      </c>
      <c r="C922" s="144" t="s">
        <v>1724</v>
      </c>
      <c r="D922" s="140">
        <v>50</v>
      </c>
      <c r="E922" s="230">
        <v>23639.999999999978</v>
      </c>
    </row>
    <row r="923" spans="1:5" s="120" customFormat="1" ht="12.75">
      <c r="A923" s="143"/>
      <c r="B923" s="144"/>
      <c r="C923" s="144"/>
      <c r="D923" s="140"/>
      <c r="E923" s="230">
        <v>0</v>
      </c>
    </row>
    <row r="924" spans="1:5" s="120" customFormat="1" ht="12.75">
      <c r="A924" s="137" t="s">
        <v>1725</v>
      </c>
      <c r="B924" s="138">
        <v>1132350</v>
      </c>
      <c r="C924" s="138" t="s">
        <v>1726</v>
      </c>
      <c r="D924" s="140">
        <v>2000</v>
      </c>
      <c r="E924" s="230">
        <v>877199.9999999993</v>
      </c>
    </row>
    <row r="925" spans="1:5" s="120" customFormat="1" ht="12.75">
      <c r="A925" s="137"/>
      <c r="B925" s="138"/>
      <c r="C925" s="138"/>
      <c r="D925" s="140"/>
      <c r="E925" s="230">
        <v>0</v>
      </c>
    </row>
    <row r="926" spans="1:5" s="120" customFormat="1" ht="12.75">
      <c r="A926" s="137" t="s">
        <v>1727</v>
      </c>
      <c r="B926" s="138">
        <v>1329371</v>
      </c>
      <c r="C926" s="138" t="s">
        <v>1728</v>
      </c>
      <c r="D926" s="140">
        <v>1700</v>
      </c>
      <c r="E926" s="230">
        <v>1091909.999999999</v>
      </c>
    </row>
    <row r="927" spans="1:5" s="120" customFormat="1" ht="12.75">
      <c r="A927" s="137" t="s">
        <v>1727</v>
      </c>
      <c r="B927" s="138">
        <v>1329380</v>
      </c>
      <c r="C927" s="138" t="s">
        <v>1729</v>
      </c>
      <c r="D927" s="140">
        <v>300</v>
      </c>
      <c r="E927" s="230">
        <v>115559.9999999999</v>
      </c>
    </row>
    <row r="928" spans="1:5" s="120" customFormat="1" ht="12.75">
      <c r="A928" s="137" t="s">
        <v>1727</v>
      </c>
      <c r="B928" s="138">
        <v>1329381</v>
      </c>
      <c r="C928" s="138" t="s">
        <v>1730</v>
      </c>
      <c r="D928" s="140">
        <v>1100</v>
      </c>
      <c r="E928" s="230">
        <v>706529.9999999994</v>
      </c>
    </row>
    <row r="929" spans="1:5" s="120" customFormat="1" ht="12.75">
      <c r="A929" s="137" t="s">
        <v>1727</v>
      </c>
      <c r="B929" s="138">
        <v>1329455</v>
      </c>
      <c r="C929" s="138" t="s">
        <v>1731</v>
      </c>
      <c r="D929" s="140">
        <v>550</v>
      </c>
      <c r="E929" s="230">
        <v>211859.9999999998</v>
      </c>
    </row>
    <row r="930" spans="1:5" s="120" customFormat="1" ht="12.75">
      <c r="A930" s="137" t="s">
        <v>1727</v>
      </c>
      <c r="B930" s="138">
        <v>1329456</v>
      </c>
      <c r="C930" s="138" t="s">
        <v>1732</v>
      </c>
      <c r="D930" s="140">
        <v>3000</v>
      </c>
      <c r="E930" s="230">
        <v>1926899.9999999981</v>
      </c>
    </row>
    <row r="931" spans="1:5" s="120" customFormat="1" ht="12.75">
      <c r="A931" s="137" t="s">
        <v>1727</v>
      </c>
      <c r="B931" s="138">
        <v>1329105</v>
      </c>
      <c r="C931" s="138" t="s">
        <v>1733</v>
      </c>
      <c r="D931" s="140">
        <v>500</v>
      </c>
      <c r="E931" s="230">
        <v>321149.99999999977</v>
      </c>
    </row>
    <row r="932" spans="1:5" s="120" customFormat="1" ht="12.75">
      <c r="A932" s="137" t="s">
        <v>1727</v>
      </c>
      <c r="B932" s="138">
        <v>1329104</v>
      </c>
      <c r="C932" s="138" t="s">
        <v>1734</v>
      </c>
      <c r="D932" s="140">
        <v>50</v>
      </c>
      <c r="E932" s="230">
        <v>19259.99999999998</v>
      </c>
    </row>
    <row r="933" spans="1:5" s="120" customFormat="1" ht="12.75">
      <c r="A933" s="137" t="s">
        <v>1727</v>
      </c>
      <c r="B933" s="138">
        <v>1329382</v>
      </c>
      <c r="C933" s="138" t="s">
        <v>1735</v>
      </c>
      <c r="D933" s="140">
        <v>10</v>
      </c>
      <c r="E933" s="230">
        <v>3851.999999999997</v>
      </c>
    </row>
    <row r="934" spans="1:5" s="120" customFormat="1" ht="12.75">
      <c r="A934" s="137" t="s">
        <v>1727</v>
      </c>
      <c r="B934" s="138">
        <v>1329383</v>
      </c>
      <c r="C934" s="138" t="s">
        <v>1736</v>
      </c>
      <c r="D934" s="140">
        <v>50</v>
      </c>
      <c r="E934" s="230">
        <v>32114.99999999997</v>
      </c>
    </row>
    <row r="935" spans="1:5" s="120" customFormat="1" ht="12.75">
      <c r="A935" s="137" t="s">
        <v>1727</v>
      </c>
      <c r="B935" s="138">
        <v>1329081</v>
      </c>
      <c r="C935" s="138" t="s">
        <v>1737</v>
      </c>
      <c r="D935" s="140">
        <v>10</v>
      </c>
      <c r="E935" s="230">
        <v>3851.999999999997</v>
      </c>
    </row>
    <row r="936" spans="1:5" s="120" customFormat="1" ht="12.75">
      <c r="A936" s="137" t="s">
        <v>1727</v>
      </c>
      <c r="B936" s="138">
        <v>1329080</v>
      </c>
      <c r="C936" s="138" t="s">
        <v>1738</v>
      </c>
      <c r="D936" s="140">
        <v>50</v>
      </c>
      <c r="E936" s="230">
        <v>32114.99999999997</v>
      </c>
    </row>
    <row r="937" spans="1:5" s="120" customFormat="1" ht="12.75">
      <c r="A937" s="137"/>
      <c r="B937" s="138"/>
      <c r="C937" s="138"/>
      <c r="D937" s="140"/>
      <c r="E937" s="230">
        <v>0</v>
      </c>
    </row>
    <row r="938" spans="1:5" s="120" customFormat="1" ht="12.75">
      <c r="A938" s="137" t="s">
        <v>1739</v>
      </c>
      <c r="B938" s="138">
        <v>1132300</v>
      </c>
      <c r="C938" s="138" t="s">
        <v>1740</v>
      </c>
      <c r="D938" s="140">
        <v>1000</v>
      </c>
      <c r="E938" s="230">
        <v>363499.9999999997</v>
      </c>
    </row>
    <row r="939" spans="1:5" s="120" customFormat="1" ht="12.75">
      <c r="A939" s="137" t="s">
        <v>1739</v>
      </c>
      <c r="B939" s="138">
        <v>1132320</v>
      </c>
      <c r="C939" s="138" t="s">
        <v>1741</v>
      </c>
      <c r="D939" s="140">
        <v>2200</v>
      </c>
      <c r="E939" s="230">
        <v>799699.9999999993</v>
      </c>
    </row>
    <row r="940" spans="1:5" s="120" customFormat="1" ht="12.75">
      <c r="A940" s="137"/>
      <c r="B940" s="138"/>
      <c r="C940" s="138"/>
      <c r="D940" s="140"/>
      <c r="E940" s="230">
        <v>0</v>
      </c>
    </row>
    <row r="941" spans="1:5" s="120" customFormat="1" ht="12.75">
      <c r="A941" s="137" t="s">
        <v>1742</v>
      </c>
      <c r="B941" s="138">
        <v>1327130</v>
      </c>
      <c r="C941" s="138" t="s">
        <v>1743</v>
      </c>
      <c r="D941" s="140">
        <v>1200</v>
      </c>
      <c r="E941" s="230">
        <v>615719.9999999994</v>
      </c>
    </row>
    <row r="942" spans="1:5" s="120" customFormat="1" ht="12.75">
      <c r="A942" s="137"/>
      <c r="B942" s="138"/>
      <c r="C942" s="138"/>
      <c r="D942" s="140"/>
      <c r="E942" s="230">
        <v>0</v>
      </c>
    </row>
    <row r="943" spans="1:5" s="120" customFormat="1" ht="12.75">
      <c r="A943" s="137" t="s">
        <v>1744</v>
      </c>
      <c r="B943" s="138">
        <v>1327310</v>
      </c>
      <c r="C943" s="138" t="s">
        <v>210</v>
      </c>
      <c r="D943" s="140"/>
      <c r="E943" s="230">
        <v>0</v>
      </c>
    </row>
    <row r="944" spans="1:5" s="120" customFormat="1" ht="12.75">
      <c r="A944" s="137" t="s">
        <v>1744</v>
      </c>
      <c r="B944" s="138">
        <v>1327311</v>
      </c>
      <c r="C944" s="138" t="s">
        <v>1745</v>
      </c>
      <c r="D944" s="140"/>
      <c r="E944" s="230">
        <v>0</v>
      </c>
    </row>
    <row r="945" spans="1:5" s="120" customFormat="1" ht="12.75">
      <c r="A945" s="137" t="s">
        <v>1744</v>
      </c>
      <c r="B945" s="138">
        <v>1327355</v>
      </c>
      <c r="C945" s="138" t="s">
        <v>1746</v>
      </c>
      <c r="D945" s="140">
        <v>200</v>
      </c>
      <c r="E945" s="230">
        <v>28519.999999999975</v>
      </c>
    </row>
    <row r="946" spans="1:5" s="120" customFormat="1" ht="12.75">
      <c r="A946" s="137" t="s">
        <v>1744</v>
      </c>
      <c r="B946" s="138">
        <v>1327356</v>
      </c>
      <c r="C946" s="138" t="s">
        <v>1747</v>
      </c>
      <c r="D946" s="140">
        <v>200</v>
      </c>
      <c r="E946" s="230">
        <v>28519.999999999975</v>
      </c>
    </row>
    <row r="947" spans="1:5" s="120" customFormat="1" ht="12.75">
      <c r="A947" s="137" t="s">
        <v>1744</v>
      </c>
      <c r="B947" s="138">
        <v>1327401</v>
      </c>
      <c r="C947" s="138" t="s">
        <v>1748</v>
      </c>
      <c r="D947" s="140">
        <v>100</v>
      </c>
      <c r="E947" s="230">
        <v>14259.999999999987</v>
      </c>
    </row>
    <row r="948" spans="1:5" s="120" customFormat="1" ht="12.75">
      <c r="A948" s="137" t="s">
        <v>1744</v>
      </c>
      <c r="B948" s="138">
        <v>1327400</v>
      </c>
      <c r="C948" s="138" t="s">
        <v>1749</v>
      </c>
      <c r="D948" s="140">
        <v>200</v>
      </c>
      <c r="E948" s="230">
        <v>28519.999999999975</v>
      </c>
    </row>
    <row r="949" spans="1:5" s="120" customFormat="1" ht="12.75">
      <c r="A949" s="137"/>
      <c r="B949" s="138"/>
      <c r="C949" s="138"/>
      <c r="D949" s="140"/>
      <c r="E949" s="230">
        <v>0</v>
      </c>
    </row>
    <row r="950" spans="1:5" s="120" customFormat="1" ht="12.75">
      <c r="A950" s="137" t="s">
        <v>1750</v>
      </c>
      <c r="B950" s="138">
        <v>1327402</v>
      </c>
      <c r="C950" s="138" t="s">
        <v>217</v>
      </c>
      <c r="D950" s="140">
        <v>600</v>
      </c>
      <c r="E950" s="230">
        <v>395219.99999999965</v>
      </c>
    </row>
    <row r="951" spans="1:5" s="120" customFormat="1" ht="12.75">
      <c r="A951" s="137" t="s">
        <v>1750</v>
      </c>
      <c r="B951" s="138">
        <v>1327505</v>
      </c>
      <c r="C951" s="138" t="s">
        <v>383</v>
      </c>
      <c r="D951" s="140">
        <v>200</v>
      </c>
      <c r="E951" s="230">
        <v>197619.99999999983</v>
      </c>
    </row>
    <row r="952" spans="1:5" s="120" customFormat="1" ht="12.75">
      <c r="A952" s="137" t="s">
        <v>1750</v>
      </c>
      <c r="B952" s="138">
        <v>1327506</v>
      </c>
      <c r="C952" s="138" t="s">
        <v>384</v>
      </c>
      <c r="D952" s="140">
        <v>150</v>
      </c>
      <c r="E952" s="230">
        <v>276659.99999999977</v>
      </c>
    </row>
    <row r="953" spans="1:5" s="120" customFormat="1" ht="12.75">
      <c r="A953" s="137" t="s">
        <v>1750</v>
      </c>
      <c r="B953" s="138">
        <v>1327507</v>
      </c>
      <c r="C953" s="138" t="s">
        <v>385</v>
      </c>
      <c r="D953" s="140">
        <v>250</v>
      </c>
      <c r="E953" s="230">
        <v>65874.99999999994</v>
      </c>
    </row>
    <row r="954" spans="1:5" s="120" customFormat="1" ht="12.75">
      <c r="A954" s="137"/>
      <c r="B954" s="138"/>
      <c r="C954" s="138"/>
      <c r="D954" s="140"/>
      <c r="E954" s="230">
        <v>0</v>
      </c>
    </row>
    <row r="955" spans="1:5" s="120" customFormat="1" ht="12.75">
      <c r="A955" s="137" t="s">
        <v>1751</v>
      </c>
      <c r="B955" s="138">
        <v>1025859</v>
      </c>
      <c r="C955" s="138" t="s">
        <v>1752</v>
      </c>
      <c r="D955" s="140">
        <v>900</v>
      </c>
      <c r="E955" s="230">
        <v>305909.9999999997</v>
      </c>
    </row>
    <row r="956" spans="1:5" s="120" customFormat="1" ht="12.75">
      <c r="A956" s="137"/>
      <c r="B956" s="138"/>
      <c r="C956" s="138"/>
      <c r="D956" s="140"/>
      <c r="E956" s="230">
        <v>0</v>
      </c>
    </row>
    <row r="957" spans="1:5" s="120" customFormat="1" ht="12.75">
      <c r="A957" s="137" t="s">
        <v>1753</v>
      </c>
      <c r="B957" s="138">
        <v>1328230</v>
      </c>
      <c r="C957" s="138" t="s">
        <v>1754</v>
      </c>
      <c r="D957" s="140">
        <v>1500</v>
      </c>
      <c r="E957" s="230">
        <v>1008749.9999999991</v>
      </c>
    </row>
    <row r="958" spans="1:5" s="120" customFormat="1" ht="12.75">
      <c r="A958" s="137"/>
      <c r="B958" s="138"/>
      <c r="C958" s="138"/>
      <c r="D958" s="140"/>
      <c r="E958" s="230">
        <v>0</v>
      </c>
    </row>
    <row r="959" spans="1:5" s="120" customFormat="1" ht="12.75">
      <c r="A959" s="137" t="s">
        <v>1755</v>
      </c>
      <c r="B959" s="138">
        <v>1328621</v>
      </c>
      <c r="C959" s="138" t="s">
        <v>1756</v>
      </c>
      <c r="D959" s="140">
        <v>80</v>
      </c>
      <c r="E959" s="230">
        <v>585767.9999999994</v>
      </c>
    </row>
    <row r="960" spans="1:5" s="120" customFormat="1" ht="12.75">
      <c r="A960" s="137"/>
      <c r="B960" s="138"/>
      <c r="C960" s="138"/>
      <c r="D960" s="140"/>
      <c r="E960" s="230">
        <v>0</v>
      </c>
    </row>
    <row r="961" spans="1:5" s="120" customFormat="1" ht="12.75">
      <c r="A961" s="137" t="s">
        <v>1757</v>
      </c>
      <c r="B961" s="138">
        <v>1328372</v>
      </c>
      <c r="C961" s="138" t="s">
        <v>1758</v>
      </c>
      <c r="D961" s="140">
        <v>10</v>
      </c>
      <c r="E961" s="230">
        <v>301244.9999999997</v>
      </c>
    </row>
    <row r="962" spans="1:6" s="124" customFormat="1" ht="15">
      <c r="A962" s="137"/>
      <c r="B962" s="138"/>
      <c r="C962" s="138"/>
      <c r="D962" s="140"/>
      <c r="E962" s="230">
        <v>0</v>
      </c>
      <c r="F962" s="120"/>
    </row>
    <row r="963" spans="1:5" s="120" customFormat="1" ht="12.75">
      <c r="A963" s="137" t="s">
        <v>1759</v>
      </c>
      <c r="B963" s="138">
        <v>1328615</v>
      </c>
      <c r="C963" s="138" t="s">
        <v>10</v>
      </c>
      <c r="D963" s="140"/>
      <c r="E963" s="230">
        <v>0</v>
      </c>
    </row>
    <row r="964" spans="1:6" s="150" customFormat="1" ht="15">
      <c r="A964" s="137" t="s">
        <v>1759</v>
      </c>
      <c r="B964" s="138">
        <v>1328617</v>
      </c>
      <c r="C964" s="138" t="s">
        <v>1760</v>
      </c>
      <c r="D964" s="140">
        <v>10</v>
      </c>
      <c r="E964" s="230">
        <v>22731.99999999998</v>
      </c>
      <c r="F964" s="120"/>
    </row>
    <row r="965" spans="1:5" s="120" customFormat="1" ht="12.75">
      <c r="A965" s="137"/>
      <c r="B965" s="138"/>
      <c r="C965" s="138"/>
      <c r="D965" s="140"/>
      <c r="E965" s="230">
        <v>0</v>
      </c>
    </row>
    <row r="966" spans="1:5" s="120" customFormat="1" ht="12.75">
      <c r="A966" s="137" t="s">
        <v>1761</v>
      </c>
      <c r="B966" s="138">
        <v>1328375</v>
      </c>
      <c r="C966" s="138" t="s">
        <v>1762</v>
      </c>
      <c r="D966" s="140">
        <v>14</v>
      </c>
      <c r="E966" s="230">
        <v>142792.99999999985</v>
      </c>
    </row>
    <row r="967" spans="1:5" s="120" customFormat="1" ht="12.75">
      <c r="A967" s="137" t="s">
        <v>1761</v>
      </c>
      <c r="B967" s="138">
        <v>1328376</v>
      </c>
      <c r="C967" s="138" t="s">
        <v>1763</v>
      </c>
      <c r="D967" s="140">
        <v>170</v>
      </c>
      <c r="E967" s="230">
        <v>976037.9999999991</v>
      </c>
    </row>
    <row r="968" spans="1:5" s="120" customFormat="1" ht="12.75">
      <c r="A968" s="137"/>
      <c r="B968" s="138"/>
      <c r="C968" s="138"/>
      <c r="D968" s="140"/>
      <c r="E968" s="230">
        <v>0</v>
      </c>
    </row>
    <row r="969" spans="1:5" s="120" customFormat="1" ht="12.75">
      <c r="A969" s="137" t="s">
        <v>1764</v>
      </c>
      <c r="B969" s="138">
        <v>1328530</v>
      </c>
      <c r="C969" s="138" t="s">
        <v>1765</v>
      </c>
      <c r="D969" s="140">
        <v>14</v>
      </c>
      <c r="E969" s="230">
        <v>328455.3999999997</v>
      </c>
    </row>
    <row r="970" spans="1:5" s="120" customFormat="1" ht="12.75">
      <c r="A970" s="137"/>
      <c r="B970" s="138"/>
      <c r="C970" s="138"/>
      <c r="D970" s="140"/>
      <c r="E970" s="230">
        <v>0</v>
      </c>
    </row>
    <row r="971" spans="1:5" s="120" customFormat="1" ht="12.75">
      <c r="A971" s="137" t="s">
        <v>1766</v>
      </c>
      <c r="B971" s="138">
        <v>1328380</v>
      </c>
      <c r="C971" s="138" t="s">
        <v>1767</v>
      </c>
      <c r="D971" s="140">
        <v>45</v>
      </c>
      <c r="E971" s="230">
        <v>155780.99999999988</v>
      </c>
    </row>
    <row r="972" spans="1:5" s="120" customFormat="1" ht="12.75">
      <c r="A972" s="137"/>
      <c r="B972" s="138"/>
      <c r="C972" s="138"/>
      <c r="D972" s="140"/>
      <c r="E972" s="230">
        <v>0</v>
      </c>
    </row>
    <row r="973" spans="1:5" s="120" customFormat="1" ht="12.75">
      <c r="A973" s="137" t="s">
        <v>1768</v>
      </c>
      <c r="B973" s="138">
        <v>1328393</v>
      </c>
      <c r="C973" s="138" t="s">
        <v>1769</v>
      </c>
      <c r="D973" s="140">
        <v>90</v>
      </c>
      <c r="E973" s="230">
        <v>2246525.999999998</v>
      </c>
    </row>
    <row r="974" spans="1:5" s="120" customFormat="1" ht="12.75">
      <c r="A974" s="137"/>
      <c r="B974" s="138"/>
      <c r="C974" s="138"/>
      <c r="D974" s="140"/>
      <c r="E974" s="230">
        <v>0</v>
      </c>
    </row>
    <row r="975" spans="1:6" s="150" customFormat="1" ht="15">
      <c r="A975" s="137" t="s">
        <v>1770</v>
      </c>
      <c r="B975" s="138">
        <v>1328640</v>
      </c>
      <c r="C975" s="138" t="s">
        <v>1771</v>
      </c>
      <c r="D975" s="140">
        <v>100</v>
      </c>
      <c r="E975" s="230">
        <v>2075829.9999999981</v>
      </c>
      <c r="F975" s="120"/>
    </row>
    <row r="976" spans="1:6" s="149" customFormat="1" ht="15">
      <c r="A976" s="137"/>
      <c r="B976" s="138"/>
      <c r="C976" s="138"/>
      <c r="D976" s="140"/>
      <c r="E976" s="230">
        <v>0</v>
      </c>
      <c r="F976" s="120"/>
    </row>
    <row r="977" spans="1:5" s="120" customFormat="1" ht="12.75">
      <c r="A977" s="137" t="s">
        <v>1772</v>
      </c>
      <c r="B977" s="138">
        <v>1328601</v>
      </c>
      <c r="C977" s="138" t="s">
        <v>1773</v>
      </c>
      <c r="D977" s="140">
        <v>110</v>
      </c>
      <c r="E977" s="230">
        <v>3719990.9999999967</v>
      </c>
    </row>
    <row r="978" spans="1:5" s="120" customFormat="1" ht="12.75">
      <c r="A978" s="137"/>
      <c r="B978" s="138"/>
      <c r="C978" s="138"/>
      <c r="D978" s="140"/>
      <c r="E978" s="230">
        <v>0</v>
      </c>
    </row>
    <row r="979" spans="1:5" s="120" customFormat="1" ht="12.75">
      <c r="A979" s="137" t="s">
        <v>1774</v>
      </c>
      <c r="B979" s="138">
        <v>1328660</v>
      </c>
      <c r="C979" s="138" t="s">
        <v>1775</v>
      </c>
      <c r="D979" s="140">
        <v>12</v>
      </c>
      <c r="E979" s="230">
        <v>759244.7999999993</v>
      </c>
    </row>
    <row r="980" spans="1:6" s="124" customFormat="1" ht="15">
      <c r="A980" s="137"/>
      <c r="B980" s="138"/>
      <c r="C980" s="138"/>
      <c r="D980" s="140"/>
      <c r="E980" s="230">
        <v>0</v>
      </c>
      <c r="F980" s="120"/>
    </row>
    <row r="981" spans="1:5" s="120" customFormat="1" ht="12.75">
      <c r="A981" s="137" t="s">
        <v>1776</v>
      </c>
      <c r="B981" s="138">
        <v>1030222</v>
      </c>
      <c r="C981" s="138" t="s">
        <v>1777</v>
      </c>
      <c r="D981" s="140">
        <v>12</v>
      </c>
      <c r="E981" s="230">
        <v>113103.59999999989</v>
      </c>
    </row>
    <row r="982" spans="1:5" s="120" customFormat="1" ht="12.75">
      <c r="A982" s="137" t="s">
        <v>1776</v>
      </c>
      <c r="B982" s="138">
        <v>1030223</v>
      </c>
      <c r="C982" s="138" t="s">
        <v>1778</v>
      </c>
      <c r="D982" s="140">
        <v>20</v>
      </c>
      <c r="E982" s="230">
        <v>227235.99999999983</v>
      </c>
    </row>
    <row r="983" spans="1:5" s="120" customFormat="1" ht="12.75">
      <c r="A983" s="137"/>
      <c r="B983" s="138"/>
      <c r="C983" s="138"/>
      <c r="D983" s="140"/>
      <c r="E983" s="230">
        <v>0</v>
      </c>
    </row>
    <row r="984" spans="1:5" s="120" customFormat="1" ht="12.75">
      <c r="A984" s="137" t="s">
        <v>1779</v>
      </c>
      <c r="B984" s="138">
        <v>1039285</v>
      </c>
      <c r="C984" s="138" t="s">
        <v>1780</v>
      </c>
      <c r="D984" s="140">
        <v>300</v>
      </c>
      <c r="E984" s="230">
        <v>890069.9999999993</v>
      </c>
    </row>
    <row r="985" spans="1:5" s="120" customFormat="1" ht="12.75">
      <c r="A985" s="137"/>
      <c r="B985" s="138"/>
      <c r="C985" s="138"/>
      <c r="D985" s="140"/>
      <c r="E985" s="230">
        <v>0</v>
      </c>
    </row>
    <row r="986" spans="1:5" s="120" customFormat="1" ht="12.75">
      <c r="A986" s="137" t="s">
        <v>1781</v>
      </c>
      <c r="B986" s="138">
        <v>1031043</v>
      </c>
      <c r="C986" s="138" t="s">
        <v>1782</v>
      </c>
      <c r="D986" s="140">
        <v>5</v>
      </c>
      <c r="E986" s="230">
        <v>57993.99999999995</v>
      </c>
    </row>
    <row r="987" spans="1:5" s="120" customFormat="1" ht="12.75">
      <c r="A987" s="137"/>
      <c r="B987" s="138"/>
      <c r="C987" s="138"/>
      <c r="D987" s="140"/>
      <c r="E987" s="230">
        <v>0</v>
      </c>
    </row>
    <row r="988" spans="1:5" s="120" customFormat="1" ht="12.75">
      <c r="A988" s="137" t="s">
        <v>1783</v>
      </c>
      <c r="B988" s="138">
        <v>1048913</v>
      </c>
      <c r="C988" s="138" t="s">
        <v>1784</v>
      </c>
      <c r="D988" s="140">
        <v>100</v>
      </c>
      <c r="E988" s="230">
        <v>433659.9999999997</v>
      </c>
    </row>
    <row r="989" spans="1:6" s="150" customFormat="1" ht="15">
      <c r="A989" s="137" t="s">
        <v>1783</v>
      </c>
      <c r="B989" s="138">
        <v>3048912</v>
      </c>
      <c r="C989" s="138" t="s">
        <v>1785</v>
      </c>
      <c r="D989" s="140">
        <v>180</v>
      </c>
      <c r="E989" s="230">
        <v>1005245.9999999991</v>
      </c>
      <c r="F989" s="120"/>
    </row>
    <row r="990" spans="1:6" s="124" customFormat="1" ht="15">
      <c r="A990" s="137" t="s">
        <v>1783</v>
      </c>
      <c r="B990" s="138">
        <v>3048814</v>
      </c>
      <c r="C990" s="138" t="s">
        <v>1786</v>
      </c>
      <c r="D990" s="140"/>
      <c r="E990" s="230">
        <v>0</v>
      </c>
      <c r="F990" s="120"/>
    </row>
    <row r="991" spans="1:6" s="124" customFormat="1" ht="15">
      <c r="A991" s="137"/>
      <c r="B991" s="138"/>
      <c r="C991" s="138"/>
      <c r="D991" s="140"/>
      <c r="E991" s="230">
        <v>0</v>
      </c>
      <c r="F991" s="120"/>
    </row>
    <row r="992" spans="1:5" s="120" customFormat="1" ht="12.75">
      <c r="A992" s="137" t="s">
        <v>1787</v>
      </c>
      <c r="B992" s="138">
        <v>1039010</v>
      </c>
      <c r="C992" s="138" t="s">
        <v>1788</v>
      </c>
      <c r="D992" s="140">
        <v>5600</v>
      </c>
      <c r="E992" s="230">
        <v>1269519.9999999988</v>
      </c>
    </row>
    <row r="993" spans="1:5" s="120" customFormat="1" ht="12.75">
      <c r="A993" s="137" t="s">
        <v>1787</v>
      </c>
      <c r="B993" s="138">
        <v>1039395</v>
      </c>
      <c r="C993" s="138" t="s">
        <v>1789</v>
      </c>
      <c r="D993" s="140">
        <v>200</v>
      </c>
      <c r="E993" s="230">
        <v>40799.99999999997</v>
      </c>
    </row>
    <row r="994" spans="1:5" s="120" customFormat="1" ht="12.75">
      <c r="A994" s="137" t="s">
        <v>1787</v>
      </c>
      <c r="B994" s="138">
        <v>1039001</v>
      </c>
      <c r="C994" s="138" t="s">
        <v>1790</v>
      </c>
      <c r="D994" s="140">
        <v>200</v>
      </c>
      <c r="E994" s="230">
        <v>40799.99999999997</v>
      </c>
    </row>
    <row r="995" spans="1:5" s="120" customFormat="1" ht="12.75">
      <c r="A995" s="137" t="s">
        <v>1787</v>
      </c>
      <c r="B995" s="138">
        <v>1039000</v>
      </c>
      <c r="C995" s="138" t="s">
        <v>1791</v>
      </c>
      <c r="D995" s="140">
        <v>100</v>
      </c>
      <c r="E995" s="230">
        <v>43439.99999999996</v>
      </c>
    </row>
    <row r="996" spans="1:5" s="120" customFormat="1" ht="12.75">
      <c r="A996" s="137"/>
      <c r="B996" s="138"/>
      <c r="C996" s="138"/>
      <c r="D996" s="140"/>
      <c r="E996" s="230">
        <v>0</v>
      </c>
    </row>
    <row r="997" spans="1:5" s="120" customFormat="1" ht="12.75">
      <c r="A997" s="137" t="s">
        <v>1792</v>
      </c>
      <c r="B997" s="138">
        <v>1037200</v>
      </c>
      <c r="C997" s="138" t="s">
        <v>1793</v>
      </c>
      <c r="D997" s="140">
        <v>3</v>
      </c>
      <c r="E997" s="230">
        <v>8475.599999999991</v>
      </c>
    </row>
    <row r="998" spans="1:5" s="120" customFormat="1" ht="12.75">
      <c r="A998" s="137"/>
      <c r="B998" s="138"/>
      <c r="C998" s="138"/>
      <c r="D998" s="140"/>
      <c r="E998" s="230">
        <v>0</v>
      </c>
    </row>
    <row r="999" spans="1:5" s="120" customFormat="1" ht="12.75">
      <c r="A999" s="137" t="s">
        <v>1794</v>
      </c>
      <c r="B999" s="138">
        <v>1037076</v>
      </c>
      <c r="C999" s="138" t="s">
        <v>1795</v>
      </c>
      <c r="D999" s="140">
        <v>450</v>
      </c>
      <c r="E999" s="230">
        <v>848879.9999999993</v>
      </c>
    </row>
    <row r="1000" spans="1:6" s="146" customFormat="1" ht="15">
      <c r="A1000" s="143" t="s">
        <v>1794</v>
      </c>
      <c r="B1000" s="144">
        <v>1037350</v>
      </c>
      <c r="C1000" s="144" t="s">
        <v>1796</v>
      </c>
      <c r="D1000" s="140">
        <v>20</v>
      </c>
      <c r="E1000" s="230">
        <v>37727.99999999996</v>
      </c>
      <c r="F1000" s="120"/>
    </row>
    <row r="1001" spans="1:5" s="120" customFormat="1" ht="12.75">
      <c r="A1001" s="143" t="s">
        <v>1794</v>
      </c>
      <c r="B1001" s="144">
        <v>1037300</v>
      </c>
      <c r="C1001" s="144" t="s">
        <v>1797</v>
      </c>
      <c r="D1001" s="140">
        <v>10</v>
      </c>
      <c r="E1001" s="230">
        <v>20210.999999999985</v>
      </c>
    </row>
    <row r="1002" spans="1:5" s="120" customFormat="1" ht="12.75">
      <c r="A1002" s="137"/>
      <c r="B1002" s="138"/>
      <c r="C1002" s="138"/>
      <c r="D1002" s="140"/>
      <c r="E1002" s="230">
        <v>0</v>
      </c>
    </row>
    <row r="1003" spans="1:5" s="120" customFormat="1" ht="12.75">
      <c r="A1003" s="137" t="s">
        <v>1798</v>
      </c>
      <c r="B1003" s="138">
        <v>1039325</v>
      </c>
      <c r="C1003" s="138" t="s">
        <v>1799</v>
      </c>
      <c r="D1003" s="140">
        <v>900</v>
      </c>
      <c r="E1003" s="230">
        <v>1283759.999999999</v>
      </c>
    </row>
    <row r="1004" spans="1:5" s="120" customFormat="1" ht="12.75">
      <c r="A1004" s="137" t="s">
        <v>1798</v>
      </c>
      <c r="B1004" s="138">
        <v>1039326</v>
      </c>
      <c r="C1004" s="138" t="s">
        <v>1800</v>
      </c>
      <c r="D1004" s="140">
        <v>300</v>
      </c>
      <c r="E1004" s="230">
        <v>385139.99999999965</v>
      </c>
    </row>
    <row r="1005" spans="1:5" s="120" customFormat="1" ht="12.75">
      <c r="A1005" s="143" t="s">
        <v>1798</v>
      </c>
      <c r="B1005" s="144">
        <v>1039720</v>
      </c>
      <c r="C1005" s="144" t="s">
        <v>1801</v>
      </c>
      <c r="D1005" s="140">
        <v>100</v>
      </c>
      <c r="E1005" s="230">
        <v>128379.99999999988</v>
      </c>
    </row>
    <row r="1006" spans="1:5" s="120" customFormat="1" ht="12.75">
      <c r="A1006" s="143" t="s">
        <v>1798</v>
      </c>
      <c r="B1006" s="144">
        <v>1039718</v>
      </c>
      <c r="C1006" s="144" t="s">
        <v>1802</v>
      </c>
      <c r="D1006" s="140">
        <v>30</v>
      </c>
      <c r="E1006" s="230">
        <v>38513.99999999997</v>
      </c>
    </row>
    <row r="1007" spans="1:5" s="120" customFormat="1" ht="12.75">
      <c r="A1007" s="137"/>
      <c r="B1007" s="138"/>
      <c r="C1007" s="138"/>
      <c r="D1007" s="140"/>
      <c r="E1007" s="230">
        <v>0</v>
      </c>
    </row>
    <row r="1008" spans="1:5" s="120" customFormat="1" ht="17.25" customHeight="1">
      <c r="A1008" s="137" t="s">
        <v>1803</v>
      </c>
      <c r="B1008" s="138">
        <v>1039330</v>
      </c>
      <c r="C1008" s="138" t="s">
        <v>1804</v>
      </c>
      <c r="D1008" s="140">
        <v>0</v>
      </c>
      <c r="E1008" s="230">
        <v>0</v>
      </c>
    </row>
    <row r="1009" spans="1:5" s="120" customFormat="1" ht="12.75">
      <c r="A1009" s="137" t="s">
        <v>1803</v>
      </c>
      <c r="B1009" s="138">
        <v>1039331</v>
      </c>
      <c r="C1009" s="138" t="s">
        <v>1805</v>
      </c>
      <c r="D1009" s="140">
        <v>450</v>
      </c>
      <c r="E1009" s="230">
        <v>463499.9999999996</v>
      </c>
    </row>
    <row r="1010" spans="1:5" s="120" customFormat="1" ht="12.75">
      <c r="A1010" s="137" t="s">
        <v>1803</v>
      </c>
      <c r="B1010" s="138">
        <v>1039333</v>
      </c>
      <c r="C1010" s="138" t="s">
        <v>1806</v>
      </c>
      <c r="D1010" s="140">
        <v>50</v>
      </c>
      <c r="E1010" s="230">
        <v>48064.999999999956</v>
      </c>
    </row>
    <row r="1011" spans="1:5" s="120" customFormat="1" ht="12.75">
      <c r="A1011" s="137" t="s">
        <v>1803</v>
      </c>
      <c r="B1011" s="138">
        <v>1039230</v>
      </c>
      <c r="C1011" s="138" t="s">
        <v>1807</v>
      </c>
      <c r="D1011" s="140">
        <v>10</v>
      </c>
      <c r="E1011" s="230">
        <v>10299.999999999993</v>
      </c>
    </row>
    <row r="1012" spans="1:5" s="120" customFormat="1" ht="12.75">
      <c r="A1012" s="137" t="s">
        <v>1803</v>
      </c>
      <c r="B1012" s="138">
        <v>1039339</v>
      </c>
      <c r="C1012" s="138" t="s">
        <v>1808</v>
      </c>
      <c r="D1012" s="140">
        <v>10</v>
      </c>
      <c r="E1012" s="230">
        <v>10299.999999999993</v>
      </c>
    </row>
    <row r="1013" spans="1:5" s="120" customFormat="1" ht="12.75">
      <c r="A1013" s="137" t="s">
        <v>1803</v>
      </c>
      <c r="B1013" s="138">
        <v>1039329</v>
      </c>
      <c r="C1013" s="138" t="s">
        <v>1809</v>
      </c>
      <c r="D1013" s="140">
        <v>10</v>
      </c>
      <c r="E1013" s="230">
        <v>10299.999999999993</v>
      </c>
    </row>
    <row r="1014" spans="1:5" s="120" customFormat="1" ht="12.75">
      <c r="A1014" s="137"/>
      <c r="B1014" s="138"/>
      <c r="C1014" s="138"/>
      <c r="D1014" s="140"/>
      <c r="E1014" s="230">
        <v>0</v>
      </c>
    </row>
    <row r="1015" spans="1:5" s="120" customFormat="1" ht="12.75">
      <c r="A1015" s="137" t="s">
        <v>1810</v>
      </c>
      <c r="B1015" s="138">
        <v>1039390</v>
      </c>
      <c r="C1015" s="138" t="s">
        <v>1811</v>
      </c>
      <c r="D1015" s="140">
        <v>100</v>
      </c>
      <c r="E1015" s="230">
        <v>188679.99999999983</v>
      </c>
    </row>
    <row r="1016" spans="1:5" s="120" customFormat="1" ht="12.75">
      <c r="A1016" s="137"/>
      <c r="B1016" s="138"/>
      <c r="C1016" s="138"/>
      <c r="D1016" s="140"/>
      <c r="E1016" s="230">
        <v>0</v>
      </c>
    </row>
    <row r="1017" spans="1:5" s="120" customFormat="1" ht="12.75">
      <c r="A1017" s="137" t="s">
        <v>1812</v>
      </c>
      <c r="B1017" s="138">
        <v>1014081</v>
      </c>
      <c r="C1017" s="151" t="s">
        <v>1813</v>
      </c>
      <c r="D1017" s="140">
        <v>20</v>
      </c>
      <c r="E1017" s="230">
        <v>206751.99999999983</v>
      </c>
    </row>
    <row r="1018" spans="1:5" s="120" customFormat="1" ht="12.75">
      <c r="A1018" s="137" t="s">
        <v>1812</v>
      </c>
      <c r="B1018" s="138">
        <v>1014083</v>
      </c>
      <c r="C1018" s="151" t="s">
        <v>1814</v>
      </c>
      <c r="D1018" s="140">
        <v>10</v>
      </c>
      <c r="E1018" s="230">
        <v>113086.99999999991</v>
      </c>
    </row>
    <row r="1019" spans="1:5" s="120" customFormat="1" ht="12.75">
      <c r="A1019" s="137" t="s">
        <v>1812</v>
      </c>
      <c r="B1019" s="138">
        <v>1014094</v>
      </c>
      <c r="C1019" s="138" t="s">
        <v>1815</v>
      </c>
      <c r="D1019" s="140">
        <v>5</v>
      </c>
      <c r="E1019" s="230">
        <v>39759.99999999996</v>
      </c>
    </row>
    <row r="1020" spans="1:5" s="120" customFormat="1" ht="12.75">
      <c r="A1020" s="137" t="s">
        <v>1812</v>
      </c>
      <c r="B1020" s="138">
        <v>1014111</v>
      </c>
      <c r="C1020" s="138" t="s">
        <v>1816</v>
      </c>
      <c r="D1020" s="140">
        <v>3</v>
      </c>
      <c r="E1020" s="230">
        <v>2385.5999999999985</v>
      </c>
    </row>
    <row r="1021" spans="1:5" s="120" customFormat="1" ht="12.75">
      <c r="A1021" s="137" t="s">
        <v>1812</v>
      </c>
      <c r="B1021" s="138">
        <v>1014095</v>
      </c>
      <c r="C1021" s="138" t="s">
        <v>1817</v>
      </c>
      <c r="D1021" s="140">
        <v>3</v>
      </c>
      <c r="E1021" s="230">
        <v>7952.099999999993</v>
      </c>
    </row>
    <row r="1022" spans="1:5" s="120" customFormat="1" ht="12.75">
      <c r="A1022" s="137"/>
      <c r="B1022" s="138"/>
      <c r="C1022" s="138"/>
      <c r="D1022" s="140"/>
      <c r="E1022" s="230">
        <v>0</v>
      </c>
    </row>
    <row r="1023" spans="1:5" s="120" customFormat="1" ht="12.75">
      <c r="A1023" s="137" t="s">
        <v>1812</v>
      </c>
      <c r="B1023" s="138">
        <v>1014261</v>
      </c>
      <c r="C1023" s="138" t="s">
        <v>1818</v>
      </c>
      <c r="D1023" s="140">
        <v>20</v>
      </c>
      <c r="E1023" s="230">
        <v>516155.9999999996</v>
      </c>
    </row>
    <row r="1024" spans="1:5" s="120" customFormat="1" ht="12.75">
      <c r="A1024" s="137" t="s">
        <v>1812</v>
      </c>
      <c r="B1024" s="138">
        <v>1014260</v>
      </c>
      <c r="C1024" s="138" t="s">
        <v>1819</v>
      </c>
      <c r="D1024" s="140">
        <v>5</v>
      </c>
      <c r="E1024" s="230">
        <v>64563.99999999994</v>
      </c>
    </row>
    <row r="1025" spans="1:5" s="120" customFormat="1" ht="12.75">
      <c r="A1025" s="137"/>
      <c r="B1025" s="138"/>
      <c r="C1025" s="138"/>
      <c r="D1025" s="140"/>
      <c r="E1025" s="230">
        <v>0</v>
      </c>
    </row>
    <row r="1026" spans="1:5" s="120" customFormat="1" ht="12.75">
      <c r="A1026" s="137" t="s">
        <v>1820</v>
      </c>
      <c r="B1026" s="138">
        <v>1014270</v>
      </c>
      <c r="C1026" s="138" t="s">
        <v>1821</v>
      </c>
      <c r="D1026" s="140">
        <v>16</v>
      </c>
      <c r="E1026" s="230">
        <v>183689.59999999983</v>
      </c>
    </row>
    <row r="1027" spans="1:5" s="120" customFormat="1" ht="12.75">
      <c r="A1027" s="137"/>
      <c r="B1027" s="138"/>
      <c r="C1027" s="138"/>
      <c r="D1027" s="140"/>
      <c r="E1027" s="230">
        <v>0</v>
      </c>
    </row>
    <row r="1028" spans="1:5" s="120" customFormat="1" ht="12.75">
      <c r="A1028" s="143" t="s">
        <v>1822</v>
      </c>
      <c r="B1028" s="144">
        <v>1014301</v>
      </c>
      <c r="C1028" s="144" t="s">
        <v>1823</v>
      </c>
      <c r="D1028" s="140">
        <v>20</v>
      </c>
      <c r="E1028" s="230">
        <v>88153.99999999993</v>
      </c>
    </row>
    <row r="1029" spans="1:5" s="120" customFormat="1" ht="12.75">
      <c r="A1029" s="143" t="s">
        <v>1822</v>
      </c>
      <c r="B1029" s="144">
        <v>1014302</v>
      </c>
      <c r="C1029" s="144" t="s">
        <v>1824</v>
      </c>
      <c r="D1029" s="140"/>
      <c r="E1029" s="230">
        <v>0</v>
      </c>
    </row>
    <row r="1030" spans="1:5" s="120" customFormat="1" ht="12.75">
      <c r="A1030" s="143"/>
      <c r="B1030" s="144"/>
      <c r="C1030" s="144"/>
      <c r="D1030" s="140"/>
      <c r="E1030" s="230">
        <v>0</v>
      </c>
    </row>
    <row r="1031" spans="1:5" s="120" customFormat="1" ht="12.75">
      <c r="A1031" s="143" t="s">
        <v>1825</v>
      </c>
      <c r="B1031" s="144">
        <v>1014051</v>
      </c>
      <c r="C1031" s="144" t="s">
        <v>1826</v>
      </c>
      <c r="D1031" s="140">
        <v>10</v>
      </c>
      <c r="E1031" s="230">
        <v>99460.99999999991</v>
      </c>
    </row>
    <row r="1032" spans="1:5" s="120" customFormat="1" ht="12.75">
      <c r="A1032" s="143" t="s">
        <v>1825</v>
      </c>
      <c r="B1032" s="144">
        <v>1014052</v>
      </c>
      <c r="C1032" s="144" t="s">
        <v>1827</v>
      </c>
      <c r="D1032" s="140">
        <v>10</v>
      </c>
      <c r="E1032" s="230">
        <v>183131.99999999985</v>
      </c>
    </row>
    <row r="1033" spans="1:5" s="120" customFormat="1" ht="12.75">
      <c r="A1033" s="137"/>
      <c r="B1033" s="138"/>
      <c r="C1033" s="138"/>
      <c r="D1033" s="140"/>
      <c r="E1033" s="230">
        <v>0</v>
      </c>
    </row>
    <row r="1034" spans="1:5" s="120" customFormat="1" ht="12.75">
      <c r="A1034" s="137" t="s">
        <v>1828</v>
      </c>
      <c r="B1034" s="138">
        <v>3014999</v>
      </c>
      <c r="C1034" s="138" t="s">
        <v>1829</v>
      </c>
      <c r="D1034" s="140">
        <v>70</v>
      </c>
      <c r="E1034" s="230">
        <v>912946.9999999993</v>
      </c>
    </row>
    <row r="1035" spans="1:5" s="120" customFormat="1" ht="12.75">
      <c r="A1035" s="137" t="s">
        <v>1828</v>
      </c>
      <c r="B1035" s="138">
        <v>1014990</v>
      </c>
      <c r="C1035" s="138" t="s">
        <v>1830</v>
      </c>
      <c r="D1035" s="140">
        <v>3</v>
      </c>
      <c r="E1035" s="230">
        <v>11222.699999999992</v>
      </c>
    </row>
    <row r="1036" spans="1:5" s="120" customFormat="1" ht="12.75">
      <c r="A1036" s="137" t="s">
        <v>1828</v>
      </c>
      <c r="B1036" s="138">
        <v>1014991</v>
      </c>
      <c r="C1036" s="138" t="s">
        <v>1831</v>
      </c>
      <c r="D1036" s="140">
        <v>35</v>
      </c>
      <c r="E1036" s="230">
        <v>470438.49999999953</v>
      </c>
    </row>
    <row r="1037" spans="1:5" s="120" customFormat="1" ht="12.75">
      <c r="A1037" s="137" t="s">
        <v>1828</v>
      </c>
      <c r="B1037" s="138">
        <v>1014992</v>
      </c>
      <c r="C1037" s="138" t="s">
        <v>1832</v>
      </c>
      <c r="D1037" s="140">
        <v>55</v>
      </c>
      <c r="E1037" s="230">
        <v>396065.99999999965</v>
      </c>
    </row>
    <row r="1038" spans="1:5" s="120" customFormat="1" ht="12.75">
      <c r="A1038" s="137"/>
      <c r="B1038" s="138"/>
      <c r="C1038" s="138"/>
      <c r="D1038" s="140"/>
      <c r="E1038" s="230">
        <v>0</v>
      </c>
    </row>
    <row r="1039" spans="1:5" s="120" customFormat="1" ht="12.75">
      <c r="A1039" s="137" t="s">
        <v>1833</v>
      </c>
      <c r="B1039" s="138">
        <v>1014252</v>
      </c>
      <c r="C1039" s="138" t="s">
        <v>1834</v>
      </c>
      <c r="D1039" s="140">
        <v>180</v>
      </c>
      <c r="E1039" s="230">
        <v>289871.99999999977</v>
      </c>
    </row>
    <row r="1040" spans="1:5" s="120" customFormat="1" ht="12.75">
      <c r="A1040" s="137" t="s">
        <v>1833</v>
      </c>
      <c r="B1040" s="138">
        <v>1014250</v>
      </c>
      <c r="C1040" s="138" t="s">
        <v>125</v>
      </c>
      <c r="D1040" s="140">
        <v>250</v>
      </c>
      <c r="E1040" s="230">
        <v>1475249.9999999988</v>
      </c>
    </row>
    <row r="1041" spans="1:5" s="120" customFormat="1" ht="12.75">
      <c r="A1041" s="137"/>
      <c r="B1041" s="138"/>
      <c r="C1041" s="138"/>
      <c r="D1041" s="140"/>
      <c r="E1041" s="230">
        <v>0</v>
      </c>
    </row>
    <row r="1042" spans="1:5" s="120" customFormat="1" ht="12.75">
      <c r="A1042" s="137" t="s">
        <v>1835</v>
      </c>
      <c r="B1042" s="138">
        <v>1014020</v>
      </c>
      <c r="C1042" s="138" t="s">
        <v>1836</v>
      </c>
      <c r="D1042" s="140">
        <v>850</v>
      </c>
      <c r="E1042" s="230">
        <v>1637439.9999999986</v>
      </c>
    </row>
    <row r="1043" spans="1:5" s="120" customFormat="1" ht="12.75">
      <c r="A1043" s="137"/>
      <c r="B1043" s="138"/>
      <c r="C1043" s="138"/>
      <c r="D1043" s="140"/>
      <c r="E1043" s="230">
        <v>0</v>
      </c>
    </row>
    <row r="1044" spans="1:5" s="120" customFormat="1" ht="12.75">
      <c r="A1044" s="137" t="s">
        <v>1837</v>
      </c>
      <c r="B1044" s="138">
        <v>1034330</v>
      </c>
      <c r="C1044" s="138" t="s">
        <v>1838</v>
      </c>
      <c r="D1044" s="140">
        <v>1600</v>
      </c>
      <c r="E1044" s="230">
        <v>1122079.999999999</v>
      </c>
    </row>
    <row r="1045" spans="1:5" s="120" customFormat="1" ht="12.75">
      <c r="A1045" s="137"/>
      <c r="B1045" s="138"/>
      <c r="C1045" s="138"/>
      <c r="D1045" s="140"/>
      <c r="E1045" s="230">
        <v>0</v>
      </c>
    </row>
    <row r="1046" spans="1:5" s="120" customFormat="1" ht="12.75">
      <c r="A1046" s="137" t="s">
        <v>1839</v>
      </c>
      <c r="B1046" s="138">
        <v>3162033</v>
      </c>
      <c r="C1046" s="138" t="s">
        <v>1840</v>
      </c>
      <c r="D1046" s="140">
        <v>8000</v>
      </c>
      <c r="E1046" s="230">
        <v>1231999.999999999</v>
      </c>
    </row>
    <row r="1047" spans="1:5" s="120" customFormat="1" ht="12.75">
      <c r="A1047" s="137" t="s">
        <v>1839</v>
      </c>
      <c r="B1047" s="138">
        <v>3162325</v>
      </c>
      <c r="C1047" s="138" t="s">
        <v>1841</v>
      </c>
      <c r="D1047" s="140">
        <v>30</v>
      </c>
      <c r="E1047" s="230">
        <v>4619.999999999996</v>
      </c>
    </row>
    <row r="1048" spans="1:5" s="120" customFormat="1" ht="12.75">
      <c r="A1048" s="137" t="s">
        <v>1839</v>
      </c>
      <c r="B1048" s="138">
        <v>3162519</v>
      </c>
      <c r="C1048" s="138" t="s">
        <v>1842</v>
      </c>
      <c r="D1048" s="140">
        <v>100</v>
      </c>
      <c r="E1048" s="230">
        <v>15399.999999999985</v>
      </c>
    </row>
    <row r="1049" spans="1:5" s="120" customFormat="1" ht="12.75">
      <c r="A1049" s="137"/>
      <c r="B1049" s="138"/>
      <c r="C1049" s="138"/>
      <c r="D1049" s="140"/>
      <c r="E1049" s="230">
        <v>0</v>
      </c>
    </row>
    <row r="1050" spans="1:5" s="120" customFormat="1" ht="12.75">
      <c r="A1050" s="137" t="s">
        <v>1843</v>
      </c>
      <c r="B1050" s="138">
        <v>1165122</v>
      </c>
      <c r="C1050" s="138" t="s">
        <v>1844</v>
      </c>
      <c r="D1050" s="140">
        <v>1400</v>
      </c>
      <c r="E1050" s="230">
        <v>467739.99999999965</v>
      </c>
    </row>
    <row r="1051" spans="1:5" s="120" customFormat="1" ht="12.75">
      <c r="A1051" s="137" t="s">
        <v>1843</v>
      </c>
      <c r="B1051" s="138">
        <v>1165121</v>
      </c>
      <c r="C1051" s="138" t="s">
        <v>1845</v>
      </c>
      <c r="D1051" s="140">
        <v>100</v>
      </c>
      <c r="E1051" s="230">
        <v>33409.99999999997</v>
      </c>
    </row>
    <row r="1052" spans="1:5" s="120" customFormat="1" ht="12.75">
      <c r="A1052" s="137"/>
      <c r="B1052" s="138"/>
      <c r="C1052" s="138"/>
      <c r="D1052" s="140"/>
      <c r="E1052" s="230">
        <v>0</v>
      </c>
    </row>
    <row r="1053" spans="1:5" s="120" customFormat="1" ht="12.75">
      <c r="A1053" s="137" t="s">
        <v>1846</v>
      </c>
      <c r="B1053" s="138">
        <v>1165100</v>
      </c>
      <c r="C1053" s="138" t="s">
        <v>1847</v>
      </c>
      <c r="D1053" s="140"/>
      <c r="E1053" s="230">
        <v>0</v>
      </c>
    </row>
    <row r="1054" spans="1:5" s="120" customFormat="1" ht="12.75">
      <c r="A1054" s="137"/>
      <c r="B1054" s="138"/>
      <c r="C1054" s="138"/>
      <c r="D1054" s="140"/>
      <c r="E1054" s="230">
        <v>0</v>
      </c>
    </row>
    <row r="1055" spans="1:5" s="120" customFormat="1" ht="12.75">
      <c r="A1055" s="137" t="s">
        <v>1848</v>
      </c>
      <c r="B1055" s="138">
        <v>1082121</v>
      </c>
      <c r="C1055" s="138" t="s">
        <v>1849</v>
      </c>
      <c r="D1055" s="140"/>
      <c r="E1055" s="230">
        <v>0</v>
      </c>
    </row>
    <row r="1056" spans="1:5" s="120" customFormat="1" ht="12.75">
      <c r="A1056" s="137"/>
      <c r="B1056" s="138"/>
      <c r="C1056" s="138"/>
      <c r="D1056" s="140"/>
      <c r="E1056" s="230">
        <v>0</v>
      </c>
    </row>
    <row r="1057" spans="1:5" s="120" customFormat="1" ht="12.75">
      <c r="A1057" s="137" t="s">
        <v>1850</v>
      </c>
      <c r="B1057" s="138">
        <v>1168089</v>
      </c>
      <c r="C1057" s="138" t="s">
        <v>1851</v>
      </c>
      <c r="D1057" s="140">
        <v>16000</v>
      </c>
      <c r="E1057" s="230">
        <v>1723199.9999999986</v>
      </c>
    </row>
    <row r="1058" spans="1:5" s="120" customFormat="1" ht="12.75">
      <c r="A1058" s="137"/>
      <c r="B1058" s="138"/>
      <c r="C1058" s="138"/>
      <c r="D1058" s="140"/>
      <c r="E1058" s="230">
        <v>0</v>
      </c>
    </row>
    <row r="1059" spans="1:6" s="124" customFormat="1" ht="15">
      <c r="A1059" s="137" t="s">
        <v>1852</v>
      </c>
      <c r="B1059" s="138">
        <v>1059908</v>
      </c>
      <c r="C1059" s="138" t="s">
        <v>1853</v>
      </c>
      <c r="D1059" s="140">
        <v>1500</v>
      </c>
      <c r="E1059" s="230">
        <v>869099.9999999993</v>
      </c>
      <c r="F1059" s="120"/>
    </row>
    <row r="1060" spans="1:5" s="120" customFormat="1" ht="12.75">
      <c r="A1060" s="137" t="s">
        <v>1852</v>
      </c>
      <c r="B1060" s="138">
        <v>1059909</v>
      </c>
      <c r="C1060" s="138" t="s">
        <v>1854</v>
      </c>
      <c r="D1060" s="140">
        <v>80</v>
      </c>
      <c r="E1060" s="230">
        <v>92703.99999999991</v>
      </c>
    </row>
    <row r="1061" spans="1:5" s="120" customFormat="1" ht="12.75">
      <c r="A1061" s="137" t="s">
        <v>1852</v>
      </c>
      <c r="B1061" s="138">
        <v>1059079</v>
      </c>
      <c r="C1061" s="138" t="s">
        <v>1855</v>
      </c>
      <c r="D1061" s="140">
        <v>1300</v>
      </c>
      <c r="E1061" s="230">
        <v>753219.9999999993</v>
      </c>
    </row>
    <row r="1062" spans="1:5" s="120" customFormat="1" ht="12.75">
      <c r="A1062" s="143" t="s">
        <v>1852</v>
      </c>
      <c r="B1062" s="144">
        <v>1059903</v>
      </c>
      <c r="C1062" s="144" t="s">
        <v>1856</v>
      </c>
      <c r="D1062" s="140">
        <v>80</v>
      </c>
      <c r="E1062" s="230">
        <v>46351.999999999956</v>
      </c>
    </row>
    <row r="1063" spans="1:5" s="120" customFormat="1" ht="12.75">
      <c r="A1063" s="137"/>
      <c r="B1063" s="138"/>
      <c r="C1063" s="138"/>
      <c r="D1063" s="140"/>
      <c r="E1063" s="230">
        <v>0</v>
      </c>
    </row>
    <row r="1064" spans="1:5" s="120" customFormat="1" ht="12.75">
      <c r="A1064" s="137" t="s">
        <v>1857</v>
      </c>
      <c r="B1064" s="138">
        <v>1059092</v>
      </c>
      <c r="C1064" s="138" t="s">
        <v>1858</v>
      </c>
      <c r="D1064" s="140">
        <v>2400</v>
      </c>
      <c r="E1064" s="230">
        <v>1341359.9999999988</v>
      </c>
    </row>
    <row r="1065" spans="1:5" s="120" customFormat="1" ht="12.75">
      <c r="A1065" s="143" t="s">
        <v>1857</v>
      </c>
      <c r="B1065" s="144">
        <v>1059090</v>
      </c>
      <c r="C1065" s="144" t="s">
        <v>1859</v>
      </c>
      <c r="D1065" s="140">
        <v>250</v>
      </c>
      <c r="E1065" s="230">
        <v>139724.99999999988</v>
      </c>
    </row>
    <row r="1066" spans="1:5" s="120" customFormat="1" ht="12.75">
      <c r="A1066" s="143" t="s">
        <v>1857</v>
      </c>
      <c r="B1066" s="144">
        <v>1059095</v>
      </c>
      <c r="C1066" s="144" t="s">
        <v>1860</v>
      </c>
      <c r="D1066" s="140">
        <v>250</v>
      </c>
      <c r="E1066" s="230">
        <v>139724.99999999988</v>
      </c>
    </row>
    <row r="1067" spans="1:5" s="120" customFormat="1" ht="12.75">
      <c r="A1067" s="137"/>
      <c r="B1067" s="138"/>
      <c r="C1067" s="138"/>
      <c r="D1067" s="140"/>
      <c r="E1067" s="230">
        <v>0</v>
      </c>
    </row>
    <row r="1068" spans="1:6" s="124" customFormat="1" ht="15">
      <c r="A1068" s="137" t="s">
        <v>1861</v>
      </c>
      <c r="B1068" s="138">
        <v>1059121</v>
      </c>
      <c r="C1068" s="138" t="s">
        <v>1862</v>
      </c>
      <c r="D1068" s="140">
        <v>1200</v>
      </c>
      <c r="E1068" s="230">
        <v>1043399.999999999</v>
      </c>
      <c r="F1068" s="120"/>
    </row>
    <row r="1069" spans="1:5" s="120" customFormat="1" ht="12.75">
      <c r="A1069" s="137"/>
      <c r="B1069" s="138"/>
      <c r="C1069" s="138"/>
      <c r="D1069" s="140"/>
      <c r="E1069" s="230">
        <v>0</v>
      </c>
    </row>
    <row r="1070" spans="1:5" s="120" customFormat="1" ht="12.75">
      <c r="A1070" s="137" t="s">
        <v>1863</v>
      </c>
      <c r="B1070" s="138">
        <v>3087304</v>
      </c>
      <c r="C1070" s="138" t="s">
        <v>1864</v>
      </c>
      <c r="D1070" s="140">
        <v>50</v>
      </c>
      <c r="E1070" s="230">
        <v>15519.999999999984</v>
      </c>
    </row>
    <row r="1071" spans="1:5" s="120" customFormat="1" ht="12.75">
      <c r="A1071" s="137" t="s">
        <v>1863</v>
      </c>
      <c r="B1071" s="138">
        <v>3087301</v>
      </c>
      <c r="C1071" s="138" t="s">
        <v>1865</v>
      </c>
      <c r="D1071" s="140">
        <v>150</v>
      </c>
      <c r="E1071" s="230">
        <v>82724.99999999994</v>
      </c>
    </row>
    <row r="1072" spans="1:5" s="120" customFormat="1" ht="12.75">
      <c r="A1072" s="137" t="s">
        <v>1863</v>
      </c>
      <c r="B1072" s="138">
        <v>3087302</v>
      </c>
      <c r="C1072" s="138" t="s">
        <v>1866</v>
      </c>
      <c r="D1072" s="140">
        <v>500</v>
      </c>
      <c r="E1072" s="230">
        <v>611349.9999999995</v>
      </c>
    </row>
    <row r="1073" spans="1:5" s="120" customFormat="1" ht="12.75">
      <c r="A1073" s="137" t="s">
        <v>1863</v>
      </c>
      <c r="B1073" s="138">
        <v>3087303</v>
      </c>
      <c r="C1073" s="138" t="s">
        <v>1867</v>
      </c>
      <c r="D1073" s="140">
        <v>200</v>
      </c>
      <c r="E1073" s="230">
        <v>244539.9999999998</v>
      </c>
    </row>
    <row r="1074" spans="1:5" s="120" customFormat="1" ht="12.75">
      <c r="A1074" s="137"/>
      <c r="B1074" s="138"/>
      <c r="C1074" s="138"/>
      <c r="D1074" s="140"/>
      <c r="E1074" s="230">
        <v>0</v>
      </c>
    </row>
    <row r="1075" spans="1:5" s="120" customFormat="1" ht="12.75">
      <c r="A1075" s="137" t="s">
        <v>1868</v>
      </c>
      <c r="B1075" s="138">
        <v>1087710</v>
      </c>
      <c r="C1075" s="138" t="s">
        <v>1869</v>
      </c>
      <c r="D1075" s="140">
        <v>80</v>
      </c>
      <c r="E1075" s="230">
        <v>364207.99999999965</v>
      </c>
    </row>
    <row r="1076" spans="1:5" s="120" customFormat="1" ht="12.75">
      <c r="A1076" s="137" t="s">
        <v>1868</v>
      </c>
      <c r="B1076" s="138">
        <v>1087711</v>
      </c>
      <c r="C1076" s="138" t="s">
        <v>1870</v>
      </c>
      <c r="D1076" s="140">
        <v>100</v>
      </c>
      <c r="E1076" s="230">
        <v>258519.99999999977</v>
      </c>
    </row>
    <row r="1077" spans="1:5" s="120" customFormat="1" ht="12.75">
      <c r="A1077" s="137"/>
      <c r="B1077" s="138"/>
      <c r="C1077" s="138"/>
      <c r="D1077" s="140"/>
      <c r="E1077" s="230">
        <v>0</v>
      </c>
    </row>
    <row r="1078" spans="1:5" s="120" customFormat="1" ht="12.75">
      <c r="A1078" s="137" t="s">
        <v>1871</v>
      </c>
      <c r="B1078" s="138">
        <v>9087567</v>
      </c>
      <c r="C1078" s="138" t="s">
        <v>1872</v>
      </c>
      <c r="D1078" s="140">
        <v>200</v>
      </c>
      <c r="E1078" s="230">
        <v>461959.99999999965</v>
      </c>
    </row>
    <row r="1079" spans="1:5" s="120" customFormat="1" ht="12.75">
      <c r="A1079" s="137" t="s">
        <v>1871</v>
      </c>
      <c r="B1079" s="138">
        <v>9087565</v>
      </c>
      <c r="C1079" s="138" t="s">
        <v>1873</v>
      </c>
      <c r="D1079" s="140">
        <v>250</v>
      </c>
      <c r="E1079" s="230">
        <v>172299.99999999985</v>
      </c>
    </row>
    <row r="1080" spans="1:5" s="120" customFormat="1" ht="12.75">
      <c r="A1080" s="137" t="s">
        <v>1871</v>
      </c>
      <c r="B1080" s="138">
        <v>9087566</v>
      </c>
      <c r="C1080" s="138" t="s">
        <v>1874</v>
      </c>
      <c r="D1080" s="140">
        <v>350</v>
      </c>
      <c r="E1080" s="230">
        <v>482439.9999999997</v>
      </c>
    </row>
    <row r="1081" spans="1:5" s="120" customFormat="1" ht="12.75">
      <c r="A1081" s="137" t="s">
        <v>1871</v>
      </c>
      <c r="B1081" s="138">
        <v>9087568</v>
      </c>
      <c r="C1081" s="138" t="s">
        <v>1875</v>
      </c>
      <c r="D1081" s="140">
        <v>100</v>
      </c>
      <c r="E1081" s="230">
        <v>239969.99999999974</v>
      </c>
    </row>
    <row r="1082" spans="1:5" s="120" customFormat="1" ht="12.75">
      <c r="A1082" s="137" t="s">
        <v>1871</v>
      </c>
      <c r="B1082" s="138">
        <v>9087805</v>
      </c>
      <c r="C1082" s="138" t="s">
        <v>1876</v>
      </c>
      <c r="D1082" s="140">
        <v>20</v>
      </c>
      <c r="E1082" s="230">
        <v>13663.999999999989</v>
      </c>
    </row>
    <row r="1083" spans="1:5" s="120" customFormat="1" ht="12.75">
      <c r="A1083" s="137" t="s">
        <v>1871</v>
      </c>
      <c r="B1083" s="138">
        <v>9087808</v>
      </c>
      <c r="C1083" s="138" t="s">
        <v>1877</v>
      </c>
      <c r="D1083" s="140">
        <v>20</v>
      </c>
      <c r="E1083" s="230">
        <v>27325.999999999978</v>
      </c>
    </row>
    <row r="1084" spans="1:5" s="120" customFormat="1" ht="12.75">
      <c r="A1084" s="137" t="s">
        <v>1871</v>
      </c>
      <c r="B1084" s="138">
        <v>9087802</v>
      </c>
      <c r="C1084" s="138" t="s">
        <v>1878</v>
      </c>
      <c r="D1084" s="140">
        <v>10</v>
      </c>
      <c r="E1084" s="230">
        <v>22895.99999999998</v>
      </c>
    </row>
    <row r="1085" spans="1:5" s="120" customFormat="1" ht="12.75">
      <c r="A1085" s="137" t="s">
        <v>1871</v>
      </c>
      <c r="B1085" s="138">
        <v>9087200</v>
      </c>
      <c r="C1085" s="138" t="s">
        <v>1879</v>
      </c>
      <c r="D1085" s="140">
        <v>20</v>
      </c>
      <c r="E1085" s="230">
        <v>45791.99999999996</v>
      </c>
    </row>
    <row r="1086" spans="1:5" s="120" customFormat="1" ht="12.75">
      <c r="A1086" s="137" t="s">
        <v>1871</v>
      </c>
      <c r="B1086" s="138">
        <v>9087201</v>
      </c>
      <c r="C1086" s="138" t="s">
        <v>1880</v>
      </c>
      <c r="D1086" s="140">
        <v>160</v>
      </c>
      <c r="E1086" s="230">
        <v>109311.99999999991</v>
      </c>
    </row>
    <row r="1087" spans="1:5" s="120" customFormat="1" ht="12.75">
      <c r="A1087" s="137" t="s">
        <v>1871</v>
      </c>
      <c r="B1087" s="138">
        <v>9087202</v>
      </c>
      <c r="C1087" s="138" t="s">
        <v>1881</v>
      </c>
      <c r="D1087" s="140">
        <v>100</v>
      </c>
      <c r="E1087" s="230">
        <v>136629.99999999988</v>
      </c>
    </row>
    <row r="1088" spans="1:5" s="120" customFormat="1" ht="12.75">
      <c r="A1088" s="137" t="s">
        <v>1871</v>
      </c>
      <c r="B1088" s="138">
        <v>9087203</v>
      </c>
      <c r="C1088" s="138" t="s">
        <v>1882</v>
      </c>
      <c r="D1088" s="140">
        <v>10</v>
      </c>
      <c r="E1088" s="230">
        <v>23179.999999999978</v>
      </c>
    </row>
    <row r="1089" spans="1:5" s="120" customFormat="1" ht="12.75">
      <c r="A1089" s="137"/>
      <c r="B1089" s="138"/>
      <c r="C1089" s="138"/>
      <c r="D1089" s="140"/>
      <c r="E1089" s="230">
        <v>0</v>
      </c>
    </row>
    <row r="1090" spans="1:5" s="120" customFormat="1" ht="12.75">
      <c r="A1090" s="137" t="s">
        <v>1883</v>
      </c>
      <c r="B1090" s="138">
        <v>1087700</v>
      </c>
      <c r="C1090" s="138" t="s">
        <v>1884</v>
      </c>
      <c r="D1090" s="140"/>
      <c r="E1090" s="230">
        <v>0</v>
      </c>
    </row>
    <row r="1091" spans="1:5" s="120" customFormat="1" ht="12.75">
      <c r="A1091" s="137" t="s">
        <v>1883</v>
      </c>
      <c r="B1091" s="138">
        <v>1087650</v>
      </c>
      <c r="C1091" s="138" t="s">
        <v>1885</v>
      </c>
      <c r="D1091" s="140">
        <v>750</v>
      </c>
      <c r="E1091" s="230">
        <v>230249.9999999998</v>
      </c>
    </row>
    <row r="1092" spans="1:5" s="120" customFormat="1" ht="12.75">
      <c r="A1092" s="137" t="s">
        <v>1883</v>
      </c>
      <c r="B1092" s="138">
        <v>1087651</v>
      </c>
      <c r="C1092" s="138" t="s">
        <v>1886</v>
      </c>
      <c r="D1092" s="140">
        <v>150</v>
      </c>
      <c r="E1092" s="230">
        <v>74264.99999999993</v>
      </c>
    </row>
    <row r="1093" spans="1:5" s="120" customFormat="1" ht="12.75">
      <c r="A1093" s="137" t="s">
        <v>1883</v>
      </c>
      <c r="B1093" s="138">
        <v>1087553</v>
      </c>
      <c r="C1093" s="138" t="s">
        <v>1887</v>
      </c>
      <c r="D1093" s="140">
        <v>1200</v>
      </c>
      <c r="E1093" s="230">
        <v>184199.99999999985</v>
      </c>
    </row>
    <row r="1094" spans="1:5" s="120" customFormat="1" ht="12.75">
      <c r="A1094" s="137" t="s">
        <v>1883</v>
      </c>
      <c r="B1094" s="138">
        <v>1087530</v>
      </c>
      <c r="C1094" s="138" t="s">
        <v>1888</v>
      </c>
      <c r="D1094" s="140">
        <v>5500</v>
      </c>
      <c r="E1094" s="230">
        <v>946549.9999999991</v>
      </c>
    </row>
    <row r="1095" spans="1:5" s="120" customFormat="1" ht="12.75">
      <c r="A1095" s="137"/>
      <c r="B1095" s="138"/>
      <c r="C1095" s="138"/>
      <c r="D1095" s="140"/>
      <c r="E1095" s="230">
        <v>0</v>
      </c>
    </row>
    <row r="1096" spans="1:5" s="120" customFormat="1" ht="12.75">
      <c r="A1096" s="137" t="s">
        <v>1889</v>
      </c>
      <c r="B1096" s="138">
        <v>3086742</v>
      </c>
      <c r="C1096" s="138" t="s">
        <v>1890</v>
      </c>
      <c r="D1096" s="140">
        <v>800</v>
      </c>
      <c r="E1096" s="230">
        <v>119999.99999999988</v>
      </c>
    </row>
    <row r="1097" spans="1:5" s="120" customFormat="1" ht="12.75">
      <c r="A1097" s="137" t="s">
        <v>1889</v>
      </c>
      <c r="B1097" s="138">
        <v>3086695</v>
      </c>
      <c r="C1097" s="138" t="s">
        <v>1891</v>
      </c>
      <c r="D1097" s="140">
        <v>5000</v>
      </c>
      <c r="E1097" s="230">
        <v>749999.9999999994</v>
      </c>
    </row>
    <row r="1098" spans="1:5" s="120" customFormat="1" ht="12.75">
      <c r="A1098" s="137"/>
      <c r="B1098" s="138"/>
      <c r="C1098" s="138"/>
      <c r="D1098" s="140"/>
      <c r="E1098" s="230">
        <v>0</v>
      </c>
    </row>
    <row r="1099" spans="1:5" s="120" customFormat="1" ht="12.75">
      <c r="A1099" s="137" t="s">
        <v>1892</v>
      </c>
      <c r="B1099" s="138">
        <v>1086710</v>
      </c>
      <c r="C1099" s="138" t="s">
        <v>1893</v>
      </c>
      <c r="D1099" s="140"/>
      <c r="E1099" s="230">
        <v>0</v>
      </c>
    </row>
    <row r="1100" spans="1:6" s="124" customFormat="1" ht="15">
      <c r="A1100" s="137"/>
      <c r="B1100" s="138"/>
      <c r="C1100" s="138"/>
      <c r="D1100" s="140"/>
      <c r="E1100" s="230">
        <v>0</v>
      </c>
      <c r="F1100" s="120"/>
    </row>
    <row r="1101" spans="1:6" s="124" customFormat="1" ht="15">
      <c r="A1101" s="137" t="s">
        <v>1894</v>
      </c>
      <c r="B1101" s="138">
        <v>1084521</v>
      </c>
      <c r="C1101" s="138" t="s">
        <v>1895</v>
      </c>
      <c r="D1101" s="140">
        <v>4700</v>
      </c>
      <c r="E1101" s="230">
        <v>743069.9999999993</v>
      </c>
      <c r="F1101" s="120"/>
    </row>
    <row r="1102" spans="1:6" s="124" customFormat="1" ht="15">
      <c r="A1102" s="137" t="s">
        <v>1894</v>
      </c>
      <c r="B1102" s="138">
        <v>1084210</v>
      </c>
      <c r="C1102" s="138" t="s">
        <v>1896</v>
      </c>
      <c r="D1102" s="140">
        <v>20</v>
      </c>
      <c r="E1102" s="230">
        <v>1419.9999999999986</v>
      </c>
      <c r="F1102" s="120"/>
    </row>
    <row r="1103" spans="1:5" s="120" customFormat="1" ht="12.75">
      <c r="A1103" s="137"/>
      <c r="B1103" s="138"/>
      <c r="C1103" s="138"/>
      <c r="D1103" s="140"/>
      <c r="E1103" s="230">
        <v>0</v>
      </c>
    </row>
    <row r="1104" spans="1:5" s="120" customFormat="1" ht="12.75">
      <c r="A1104" s="137" t="s">
        <v>1897</v>
      </c>
      <c r="B1104" s="138">
        <v>3084513</v>
      </c>
      <c r="C1104" s="138" t="s">
        <v>1898</v>
      </c>
      <c r="D1104" s="140">
        <v>160</v>
      </c>
      <c r="E1104" s="230">
        <v>57071.99999999995</v>
      </c>
    </row>
    <row r="1105" spans="1:5" s="120" customFormat="1" ht="12.75">
      <c r="A1105" s="137"/>
      <c r="B1105" s="138"/>
      <c r="C1105" s="138"/>
      <c r="D1105" s="140"/>
      <c r="E1105" s="230">
        <v>0</v>
      </c>
    </row>
    <row r="1106" spans="1:5" s="120" customFormat="1" ht="12.75">
      <c r="A1106" s="137" t="s">
        <v>1899</v>
      </c>
      <c r="B1106" s="138">
        <v>1084255</v>
      </c>
      <c r="C1106" s="138" t="s">
        <v>786</v>
      </c>
      <c r="D1106" s="140">
        <v>650</v>
      </c>
      <c r="E1106" s="230">
        <v>60969.99999999995</v>
      </c>
    </row>
    <row r="1107" spans="1:5" s="120" customFormat="1" ht="12.75">
      <c r="A1107" s="137" t="s">
        <v>1899</v>
      </c>
      <c r="B1107" s="138">
        <v>1084402</v>
      </c>
      <c r="C1107" s="138" t="s">
        <v>1900</v>
      </c>
      <c r="D1107" s="140">
        <v>19000</v>
      </c>
      <c r="E1107" s="230">
        <v>1782199.9999999986</v>
      </c>
    </row>
    <row r="1108" spans="1:5" s="120" customFormat="1" ht="12.75">
      <c r="A1108" s="137"/>
      <c r="B1108" s="138"/>
      <c r="C1108" s="138"/>
      <c r="D1108" s="140"/>
      <c r="E1108" s="230">
        <v>0</v>
      </c>
    </row>
    <row r="1109" spans="1:5" s="120" customFormat="1" ht="12.75">
      <c r="A1109" s="137" t="s">
        <v>1901</v>
      </c>
      <c r="B1109" s="138">
        <v>1084070</v>
      </c>
      <c r="C1109" s="138" t="s">
        <v>1902</v>
      </c>
      <c r="D1109" s="140">
        <v>350</v>
      </c>
      <c r="E1109" s="230">
        <v>89984.99999999994</v>
      </c>
    </row>
    <row r="1110" spans="1:5" s="120" customFormat="1" ht="12.75">
      <c r="A1110" s="137" t="s">
        <v>1901</v>
      </c>
      <c r="B1110" s="138">
        <v>1084060</v>
      </c>
      <c r="C1110" s="138" t="s">
        <v>1903</v>
      </c>
      <c r="D1110" s="140">
        <v>2800</v>
      </c>
      <c r="E1110" s="230">
        <v>719879.9999999995</v>
      </c>
    </row>
    <row r="1111" spans="1:5" s="120" customFormat="1" ht="12.75">
      <c r="A1111" s="137" t="s">
        <v>1901</v>
      </c>
      <c r="B1111" s="138">
        <v>3084532</v>
      </c>
      <c r="C1111" s="138" t="s">
        <v>1904</v>
      </c>
      <c r="D1111" s="140">
        <v>150</v>
      </c>
      <c r="E1111" s="230">
        <v>58319.99999999995</v>
      </c>
    </row>
    <row r="1112" spans="1:5" s="120" customFormat="1" ht="12.75">
      <c r="A1112" s="137" t="s">
        <v>1901</v>
      </c>
      <c r="B1112" s="138">
        <v>1084530</v>
      </c>
      <c r="C1112" s="138" t="s">
        <v>1905</v>
      </c>
      <c r="D1112" s="140">
        <v>6700</v>
      </c>
      <c r="E1112" s="230">
        <v>3045819.999999997</v>
      </c>
    </row>
    <row r="1113" spans="1:5" s="120" customFormat="1" ht="12.75">
      <c r="A1113" s="137" t="s">
        <v>1901</v>
      </c>
      <c r="B1113" s="138">
        <v>1084351</v>
      </c>
      <c r="C1113" s="138" t="s">
        <v>1906</v>
      </c>
      <c r="D1113" s="140">
        <v>30</v>
      </c>
      <c r="E1113" s="230">
        <v>13637.999999999989</v>
      </c>
    </row>
    <row r="1114" spans="1:5" s="120" customFormat="1" ht="12.75">
      <c r="A1114" s="137"/>
      <c r="B1114" s="138"/>
      <c r="C1114" s="138"/>
      <c r="D1114" s="140"/>
      <c r="E1114" s="230">
        <v>0</v>
      </c>
    </row>
    <row r="1115" spans="1:6" s="150" customFormat="1" ht="15">
      <c r="A1115" s="137" t="s">
        <v>1907</v>
      </c>
      <c r="B1115" s="138">
        <v>1084500</v>
      </c>
      <c r="C1115" s="138" t="s">
        <v>1908</v>
      </c>
      <c r="D1115" s="140">
        <v>20000</v>
      </c>
      <c r="E1115" s="230">
        <v>6615999.999999994</v>
      </c>
      <c r="F1115" s="120"/>
    </row>
    <row r="1116" spans="1:6" s="150" customFormat="1" ht="15">
      <c r="A1116" s="137" t="s">
        <v>1907</v>
      </c>
      <c r="B1116" s="138">
        <v>3084501</v>
      </c>
      <c r="C1116" s="138" t="s">
        <v>1909</v>
      </c>
      <c r="D1116" s="140">
        <v>1500</v>
      </c>
      <c r="E1116" s="230">
        <v>564449.9999999995</v>
      </c>
      <c r="F1116" s="120"/>
    </row>
    <row r="1117" spans="1:6" s="150" customFormat="1" ht="15">
      <c r="A1117" s="143" t="s">
        <v>1907</v>
      </c>
      <c r="B1117" s="144">
        <v>1084817</v>
      </c>
      <c r="C1117" s="144" t="s">
        <v>1910</v>
      </c>
      <c r="D1117" s="140">
        <v>1800</v>
      </c>
      <c r="E1117" s="230">
        <v>595439.9999999995</v>
      </c>
      <c r="F1117" s="120"/>
    </row>
    <row r="1118" spans="1:5" s="120" customFormat="1" ht="12.75">
      <c r="A1118" s="137"/>
      <c r="B1118" s="138"/>
      <c r="C1118" s="138"/>
      <c r="D1118" s="140"/>
      <c r="E1118" s="230">
        <v>0</v>
      </c>
    </row>
    <row r="1119" spans="1:5" s="120" customFormat="1" ht="12.75">
      <c r="A1119" s="137" t="s">
        <v>1911</v>
      </c>
      <c r="B1119" s="138">
        <v>1084082</v>
      </c>
      <c r="C1119" s="138" t="s">
        <v>1912</v>
      </c>
      <c r="D1119" s="140">
        <v>30</v>
      </c>
      <c r="E1119" s="230">
        <v>15983.999999999984</v>
      </c>
    </row>
    <row r="1120" spans="1:5" s="120" customFormat="1" ht="12.75">
      <c r="A1120" s="137" t="s">
        <v>1911</v>
      </c>
      <c r="B1120" s="138">
        <v>1084080</v>
      </c>
      <c r="C1120" s="138" t="s">
        <v>1913</v>
      </c>
      <c r="D1120" s="140">
        <v>137</v>
      </c>
      <c r="E1120" s="230">
        <v>18522.399999999983</v>
      </c>
    </row>
    <row r="1121" spans="1:5" s="120" customFormat="1" ht="12.75">
      <c r="A1121" s="137" t="s">
        <v>1911</v>
      </c>
      <c r="B1121" s="138">
        <v>1084081</v>
      </c>
      <c r="C1121" s="138" t="s">
        <v>1914</v>
      </c>
      <c r="D1121" s="140">
        <v>120</v>
      </c>
      <c r="E1121" s="230">
        <v>34667.99999999997</v>
      </c>
    </row>
    <row r="1122" spans="1:5" s="120" customFormat="1" ht="12.75">
      <c r="A1122" s="137" t="s">
        <v>1911</v>
      </c>
      <c r="B1122" s="138">
        <v>1084782</v>
      </c>
      <c r="C1122" s="138" t="s">
        <v>1915</v>
      </c>
      <c r="D1122" s="140">
        <v>150</v>
      </c>
      <c r="E1122" s="230">
        <v>79919.99999999993</v>
      </c>
    </row>
    <row r="1123" spans="1:5" s="120" customFormat="1" ht="12.75">
      <c r="A1123" s="137" t="s">
        <v>1911</v>
      </c>
      <c r="B1123" s="138">
        <v>1084780</v>
      </c>
      <c r="C1123" s="138" t="s">
        <v>1916</v>
      </c>
      <c r="D1123" s="140">
        <v>130</v>
      </c>
      <c r="E1123" s="230">
        <v>17575.999999999985</v>
      </c>
    </row>
    <row r="1124" spans="1:5" s="120" customFormat="1" ht="12.75">
      <c r="A1124" s="137" t="s">
        <v>1911</v>
      </c>
      <c r="B1124" s="138">
        <v>1084781</v>
      </c>
      <c r="C1124" s="138" t="s">
        <v>1917</v>
      </c>
      <c r="D1124" s="140">
        <v>180</v>
      </c>
      <c r="E1124" s="230">
        <v>52001.99999999995</v>
      </c>
    </row>
    <row r="1125" spans="1:5" s="120" customFormat="1" ht="12.75">
      <c r="A1125" s="137" t="s">
        <v>1911</v>
      </c>
      <c r="B1125" s="138">
        <v>1084552</v>
      </c>
      <c r="C1125" s="138" t="s">
        <v>1918</v>
      </c>
      <c r="D1125" s="140">
        <v>3000</v>
      </c>
      <c r="E1125" s="230">
        <v>1598399.9999999984</v>
      </c>
    </row>
    <row r="1126" spans="1:5" s="120" customFormat="1" ht="12.75">
      <c r="A1126" s="137" t="s">
        <v>1911</v>
      </c>
      <c r="B1126" s="138">
        <v>1084550</v>
      </c>
      <c r="C1126" s="138" t="s">
        <v>1919</v>
      </c>
      <c r="D1126" s="140">
        <v>2200</v>
      </c>
      <c r="E1126" s="230">
        <v>297439.99999999977</v>
      </c>
    </row>
    <row r="1127" spans="1:5" s="120" customFormat="1" ht="12.75">
      <c r="A1127" s="137" t="s">
        <v>1911</v>
      </c>
      <c r="B1127" s="138">
        <v>1084551</v>
      </c>
      <c r="C1127" s="138" t="s">
        <v>1920</v>
      </c>
      <c r="D1127" s="140">
        <v>2400</v>
      </c>
      <c r="E1127" s="230">
        <v>693359.9999999994</v>
      </c>
    </row>
    <row r="1128" spans="1:5" s="120" customFormat="1" ht="12.75">
      <c r="A1128" s="137" t="s">
        <v>1911</v>
      </c>
      <c r="B1128" s="138">
        <v>1084825</v>
      </c>
      <c r="C1128" s="138" t="s">
        <v>290</v>
      </c>
      <c r="D1128" s="140">
        <v>10</v>
      </c>
      <c r="E1128" s="230">
        <v>5327.999999999995</v>
      </c>
    </row>
    <row r="1129" spans="1:5" s="120" customFormat="1" ht="12.75">
      <c r="A1129" s="137" t="s">
        <v>1911</v>
      </c>
      <c r="B1129" s="138">
        <v>1084827</v>
      </c>
      <c r="C1129" s="138" t="s">
        <v>291</v>
      </c>
      <c r="D1129" s="140">
        <v>10</v>
      </c>
      <c r="E1129" s="230">
        <v>1351.9999999999989</v>
      </c>
    </row>
    <row r="1130" spans="1:5" s="120" customFormat="1" ht="12.75">
      <c r="A1130" s="137" t="s">
        <v>1911</v>
      </c>
      <c r="B1130" s="138">
        <v>1084826</v>
      </c>
      <c r="C1130" s="138" t="s">
        <v>292</v>
      </c>
      <c r="D1130" s="140">
        <v>10</v>
      </c>
      <c r="E1130" s="230">
        <v>2888.9999999999973</v>
      </c>
    </row>
    <row r="1131" spans="1:5" s="120" customFormat="1" ht="12.75">
      <c r="A1131" s="137" t="s">
        <v>1911</v>
      </c>
      <c r="B1131" s="138">
        <v>1084785</v>
      </c>
      <c r="C1131" s="138" t="s">
        <v>1921</v>
      </c>
      <c r="D1131" s="140"/>
      <c r="E1131" s="230">
        <v>0</v>
      </c>
    </row>
    <row r="1132" spans="1:5" s="120" customFormat="1" ht="12.75">
      <c r="A1132" s="137" t="s">
        <v>1911</v>
      </c>
      <c r="B1132" s="138">
        <v>1084786</v>
      </c>
      <c r="C1132" s="138" t="s">
        <v>1922</v>
      </c>
      <c r="D1132" s="140"/>
      <c r="E1132" s="230">
        <v>0</v>
      </c>
    </row>
    <row r="1133" spans="1:5" s="120" customFormat="1" ht="12.75">
      <c r="A1133" s="137" t="s">
        <v>1911</v>
      </c>
      <c r="B1133" s="138">
        <v>1084788</v>
      </c>
      <c r="C1133" s="138" t="s">
        <v>1923</v>
      </c>
      <c r="D1133" s="140"/>
      <c r="E1133" s="230">
        <v>0</v>
      </c>
    </row>
    <row r="1134" spans="1:5" s="120" customFormat="1" ht="12.75">
      <c r="A1134" s="137"/>
      <c r="B1134" s="138"/>
      <c r="C1134" s="138"/>
      <c r="D1134" s="140"/>
      <c r="E1134" s="230">
        <v>0</v>
      </c>
    </row>
    <row r="1135" spans="1:5" s="120" customFormat="1" ht="12.75">
      <c r="A1135" s="137" t="s">
        <v>1924</v>
      </c>
      <c r="B1135" s="138">
        <v>1084702</v>
      </c>
      <c r="C1135" s="138" t="s">
        <v>1925</v>
      </c>
      <c r="D1135" s="140">
        <v>2000</v>
      </c>
      <c r="E1135" s="230">
        <v>2451999.999999998</v>
      </c>
    </row>
    <row r="1136" spans="1:5" s="120" customFormat="1" ht="12.75">
      <c r="A1136" s="137" t="s">
        <v>1924</v>
      </c>
      <c r="B1136" s="138">
        <v>1084700</v>
      </c>
      <c r="C1136" s="138" t="s">
        <v>1926</v>
      </c>
      <c r="D1136" s="140">
        <v>800</v>
      </c>
      <c r="E1136" s="230">
        <v>245199.99999999977</v>
      </c>
    </row>
    <row r="1137" spans="1:5" s="120" customFormat="1" ht="12.75">
      <c r="A1137" s="137" t="s">
        <v>1924</v>
      </c>
      <c r="B1137" s="138">
        <v>1084701</v>
      </c>
      <c r="C1137" s="138" t="s">
        <v>1927</v>
      </c>
      <c r="D1137" s="140">
        <v>1100</v>
      </c>
      <c r="E1137" s="230">
        <v>682439.9999999994</v>
      </c>
    </row>
    <row r="1138" spans="1:5" s="120" customFormat="1" ht="12.75">
      <c r="A1138" s="137" t="s">
        <v>1924</v>
      </c>
      <c r="B1138" s="138">
        <v>1084716</v>
      </c>
      <c r="C1138" s="144" t="s">
        <v>1928</v>
      </c>
      <c r="D1138" s="140">
        <v>3</v>
      </c>
      <c r="E1138" s="230">
        <v>1688.0999999999985</v>
      </c>
    </row>
    <row r="1139" spans="1:5" s="120" customFormat="1" ht="12.75">
      <c r="A1139" s="137" t="s">
        <v>1924</v>
      </c>
      <c r="B1139" s="138">
        <v>1084717</v>
      </c>
      <c r="C1139" s="144" t="s">
        <v>1929</v>
      </c>
      <c r="D1139" s="140">
        <v>3</v>
      </c>
      <c r="E1139" s="230">
        <v>3988.1999999999966</v>
      </c>
    </row>
    <row r="1140" spans="1:5" s="120" customFormat="1" ht="12.75">
      <c r="A1140" s="137" t="s">
        <v>1924</v>
      </c>
      <c r="B1140" s="138">
        <v>1084715</v>
      </c>
      <c r="C1140" s="144" t="s">
        <v>1930</v>
      </c>
      <c r="D1140" s="140">
        <v>3</v>
      </c>
      <c r="E1140" s="230">
        <v>7472.399999999994</v>
      </c>
    </row>
    <row r="1141" spans="1:5" s="120" customFormat="1" ht="12.75">
      <c r="A1141" s="137"/>
      <c r="B1141" s="138"/>
      <c r="C1141" s="138"/>
      <c r="D1141" s="140"/>
      <c r="E1141" s="230">
        <v>0</v>
      </c>
    </row>
    <row r="1142" spans="1:5" s="120" customFormat="1" ht="12.75">
      <c r="A1142" s="137" t="s">
        <v>1931</v>
      </c>
      <c r="B1142" s="138">
        <v>1084750</v>
      </c>
      <c r="C1142" s="138" t="s">
        <v>1932</v>
      </c>
      <c r="D1142" s="140">
        <v>120</v>
      </c>
      <c r="E1142" s="230">
        <v>86615.99999999993</v>
      </c>
    </row>
    <row r="1143" spans="1:5" s="120" customFormat="1" ht="12.75">
      <c r="A1143" s="137" t="s">
        <v>1931</v>
      </c>
      <c r="B1143" s="138">
        <v>1084612</v>
      </c>
      <c r="C1143" s="138" t="s">
        <v>787</v>
      </c>
      <c r="D1143" s="140">
        <v>200</v>
      </c>
      <c r="E1143" s="230">
        <v>144359.99999999988</v>
      </c>
    </row>
    <row r="1144" spans="1:5" s="120" customFormat="1" ht="12.75">
      <c r="A1144" s="137"/>
      <c r="B1144" s="138"/>
      <c r="C1144" s="138"/>
      <c r="D1144" s="140"/>
      <c r="E1144" s="230">
        <v>0</v>
      </c>
    </row>
    <row r="1145" spans="1:5" s="120" customFormat="1" ht="12.75">
      <c r="A1145" s="137" t="s">
        <v>1933</v>
      </c>
      <c r="B1145" s="138">
        <v>3084823</v>
      </c>
      <c r="C1145" s="138" t="s">
        <v>1934</v>
      </c>
      <c r="D1145" s="140">
        <v>25</v>
      </c>
      <c r="E1145" s="230">
        <v>102984.9999999999</v>
      </c>
    </row>
    <row r="1146" spans="1:5" s="120" customFormat="1" ht="12.75">
      <c r="A1146" s="137" t="s">
        <v>1933</v>
      </c>
      <c r="B1146" s="138">
        <v>1084822</v>
      </c>
      <c r="C1146" s="138" t="s">
        <v>1935</v>
      </c>
      <c r="D1146" s="140">
        <v>900</v>
      </c>
      <c r="E1146" s="230">
        <v>2645909.9999999977</v>
      </c>
    </row>
    <row r="1147" spans="1:5" s="120" customFormat="1" ht="12.75">
      <c r="A1147" s="137" t="s">
        <v>1933</v>
      </c>
      <c r="B1147" s="138">
        <v>1084821</v>
      </c>
      <c r="C1147" s="138" t="s">
        <v>1936</v>
      </c>
      <c r="D1147" s="140">
        <v>600</v>
      </c>
      <c r="E1147" s="230">
        <v>498479.9999999996</v>
      </c>
    </row>
    <row r="1148" spans="1:5" s="120" customFormat="1" ht="12.75">
      <c r="A1148" s="137" t="s">
        <v>1933</v>
      </c>
      <c r="B1148" s="138">
        <v>1084820</v>
      </c>
      <c r="C1148" s="138" t="s">
        <v>1937</v>
      </c>
      <c r="D1148" s="140">
        <v>900</v>
      </c>
      <c r="E1148" s="230">
        <v>1368449.9999999988</v>
      </c>
    </row>
    <row r="1149" spans="1:5" s="120" customFormat="1" ht="12.75">
      <c r="A1149" s="137" t="s">
        <v>1933</v>
      </c>
      <c r="B1149" s="138">
        <v>1084831</v>
      </c>
      <c r="C1149" s="144" t="s">
        <v>1938</v>
      </c>
      <c r="D1149" s="140">
        <v>10</v>
      </c>
      <c r="E1149" s="230">
        <v>6390.9999999999945</v>
      </c>
    </row>
    <row r="1150" spans="1:5" s="120" customFormat="1" ht="12.75">
      <c r="A1150" s="137" t="s">
        <v>1933</v>
      </c>
      <c r="B1150" s="138">
        <v>1084832</v>
      </c>
      <c r="C1150" s="144" t="s">
        <v>1939</v>
      </c>
      <c r="D1150" s="140">
        <v>10</v>
      </c>
      <c r="E1150" s="230">
        <v>11695.999999999989</v>
      </c>
    </row>
    <row r="1151" spans="1:5" s="120" customFormat="1" ht="12.75">
      <c r="A1151" s="143" t="s">
        <v>1933</v>
      </c>
      <c r="B1151" s="144">
        <v>1084833</v>
      </c>
      <c r="C1151" s="144" t="s">
        <v>1940</v>
      </c>
      <c r="D1151" s="140">
        <v>10</v>
      </c>
      <c r="E1151" s="230">
        <v>22614.99999999998</v>
      </c>
    </row>
    <row r="1152" spans="1:5" s="120" customFormat="1" ht="12.75">
      <c r="A1152" s="143" t="s">
        <v>1933</v>
      </c>
      <c r="B1152" s="144">
        <v>1084834</v>
      </c>
      <c r="C1152" s="144" t="s">
        <v>1941</v>
      </c>
      <c r="D1152" s="140">
        <v>10</v>
      </c>
      <c r="E1152" s="230">
        <v>6390.9999999999945</v>
      </c>
    </row>
    <row r="1153" spans="1:5" s="120" customFormat="1" ht="12.75">
      <c r="A1153" s="143" t="s">
        <v>1933</v>
      </c>
      <c r="B1153" s="144">
        <v>1084835</v>
      </c>
      <c r="C1153" s="144" t="s">
        <v>1942</v>
      </c>
      <c r="D1153" s="140">
        <v>10</v>
      </c>
      <c r="E1153" s="230">
        <v>11695.999999999989</v>
      </c>
    </row>
    <row r="1154" spans="1:5" s="120" customFormat="1" ht="12.75">
      <c r="A1154" s="143" t="s">
        <v>1933</v>
      </c>
      <c r="B1154" s="144">
        <v>1084836</v>
      </c>
      <c r="C1154" s="144" t="s">
        <v>1943</v>
      </c>
      <c r="D1154" s="140">
        <v>10</v>
      </c>
      <c r="E1154" s="230">
        <v>22614.99999999998</v>
      </c>
    </row>
    <row r="1155" spans="1:5" s="120" customFormat="1" ht="12.75">
      <c r="A1155" s="143" t="s">
        <v>1933</v>
      </c>
      <c r="B1155" s="144">
        <v>1084516</v>
      </c>
      <c r="C1155" s="144" t="s">
        <v>1944</v>
      </c>
      <c r="D1155" s="140">
        <v>5</v>
      </c>
      <c r="E1155" s="230">
        <v>12462.999999999989</v>
      </c>
    </row>
    <row r="1156" spans="1:5" s="120" customFormat="1" ht="12.75">
      <c r="A1156" s="143" t="s">
        <v>1933</v>
      </c>
      <c r="B1156" s="144">
        <v>1084818</v>
      </c>
      <c r="C1156" s="144" t="s">
        <v>1945</v>
      </c>
      <c r="D1156" s="140">
        <v>10</v>
      </c>
      <c r="E1156" s="230">
        <v>6390.9999999999945</v>
      </c>
    </row>
    <row r="1157" spans="1:6" s="124" customFormat="1" ht="15">
      <c r="A1157" s="143" t="s">
        <v>1933</v>
      </c>
      <c r="B1157" s="144">
        <v>1084819</v>
      </c>
      <c r="C1157" s="144" t="s">
        <v>1946</v>
      </c>
      <c r="D1157" s="140">
        <v>10</v>
      </c>
      <c r="E1157" s="230">
        <v>11695.999999999989</v>
      </c>
      <c r="F1157" s="120"/>
    </row>
    <row r="1158" spans="1:6" s="124" customFormat="1" ht="15">
      <c r="A1158" s="143" t="s">
        <v>1933</v>
      </c>
      <c r="B1158" s="144">
        <v>1084824</v>
      </c>
      <c r="C1158" s="144" t="s">
        <v>1947</v>
      </c>
      <c r="D1158" s="140">
        <v>10</v>
      </c>
      <c r="E1158" s="230">
        <v>22614.99999999998</v>
      </c>
      <c r="F1158" s="120"/>
    </row>
    <row r="1159" spans="1:6" s="124" customFormat="1" ht="15">
      <c r="A1159" s="143" t="s">
        <v>1933</v>
      </c>
      <c r="B1159" s="144">
        <v>1084505</v>
      </c>
      <c r="C1159" s="144" t="s">
        <v>1948</v>
      </c>
      <c r="D1159" s="140">
        <v>10</v>
      </c>
      <c r="E1159" s="230">
        <v>6390.9999999999945</v>
      </c>
      <c r="F1159" s="120"/>
    </row>
    <row r="1160" spans="1:5" s="120" customFormat="1" ht="12.75">
      <c r="A1160" s="143" t="s">
        <v>1933</v>
      </c>
      <c r="B1160" s="144">
        <v>1084506</v>
      </c>
      <c r="C1160" s="144" t="s">
        <v>1949</v>
      </c>
      <c r="D1160" s="140">
        <v>10</v>
      </c>
      <c r="E1160" s="230">
        <v>11695.999999999989</v>
      </c>
    </row>
    <row r="1161" spans="1:5" s="120" customFormat="1" ht="12.75">
      <c r="A1161" s="143" t="s">
        <v>1933</v>
      </c>
      <c r="B1161" s="144">
        <v>1084507</v>
      </c>
      <c r="C1161" s="144" t="s">
        <v>1950</v>
      </c>
      <c r="D1161" s="140">
        <v>5</v>
      </c>
      <c r="E1161" s="230">
        <v>12462.999999999989</v>
      </c>
    </row>
    <row r="1162" spans="1:5" s="120" customFormat="1" ht="12.75">
      <c r="A1162" s="143" t="s">
        <v>1933</v>
      </c>
      <c r="B1162" s="144">
        <v>1084508</v>
      </c>
      <c r="C1162" s="144" t="s">
        <v>1951</v>
      </c>
      <c r="D1162" s="140">
        <v>10</v>
      </c>
      <c r="E1162" s="230">
        <v>22614.99999999998</v>
      </c>
    </row>
    <row r="1163" spans="1:5" s="120" customFormat="1" ht="12.75">
      <c r="A1163" s="137"/>
      <c r="B1163" s="138"/>
      <c r="C1163" s="144"/>
      <c r="D1163" s="140"/>
      <c r="E1163" s="230">
        <v>0</v>
      </c>
    </row>
    <row r="1164" spans="1:5" s="120" customFormat="1" ht="12.75">
      <c r="A1164" s="137" t="s">
        <v>1952</v>
      </c>
      <c r="B1164" s="138">
        <v>1084738</v>
      </c>
      <c r="C1164" s="138" t="s">
        <v>379</v>
      </c>
      <c r="D1164" s="140">
        <v>150</v>
      </c>
      <c r="E1164" s="230">
        <v>330869.9999999997</v>
      </c>
    </row>
    <row r="1165" spans="1:5" s="120" customFormat="1" ht="12.75">
      <c r="A1165" s="137" t="s">
        <v>1952</v>
      </c>
      <c r="B1165" s="138">
        <v>1084736</v>
      </c>
      <c r="C1165" s="138" t="s">
        <v>1953</v>
      </c>
      <c r="D1165" s="140">
        <v>1000</v>
      </c>
      <c r="E1165" s="230">
        <v>1466799.9999999988</v>
      </c>
    </row>
    <row r="1166" spans="1:5" s="120" customFormat="1" ht="12.75">
      <c r="A1166" s="137" t="s">
        <v>1952</v>
      </c>
      <c r="B1166" s="138">
        <v>1084745</v>
      </c>
      <c r="C1166" s="138" t="s">
        <v>1954</v>
      </c>
      <c r="D1166" s="140">
        <v>5</v>
      </c>
      <c r="E1166" s="230">
        <v>22058.49999999998</v>
      </c>
    </row>
    <row r="1167" spans="1:5" s="120" customFormat="1" ht="12.75">
      <c r="A1167" s="137" t="s">
        <v>1952</v>
      </c>
      <c r="B1167" s="138">
        <v>1084301</v>
      </c>
      <c r="C1167" s="138" t="s">
        <v>1955</v>
      </c>
      <c r="D1167" s="140">
        <v>10</v>
      </c>
      <c r="E1167" s="230">
        <v>14667.999999999985</v>
      </c>
    </row>
    <row r="1168" spans="1:5" s="120" customFormat="1" ht="12.75">
      <c r="A1168" s="137" t="s">
        <v>1952</v>
      </c>
      <c r="B1168" s="138">
        <v>1084304</v>
      </c>
      <c r="C1168" s="138" t="s">
        <v>1956</v>
      </c>
      <c r="D1168" s="140">
        <v>10</v>
      </c>
      <c r="E1168" s="230">
        <v>22057.99999999998</v>
      </c>
    </row>
    <row r="1169" spans="1:5" s="120" customFormat="1" ht="12.75">
      <c r="A1169" s="137" t="s">
        <v>1952</v>
      </c>
      <c r="B1169" s="138">
        <v>1084306</v>
      </c>
      <c r="C1169" s="138" t="s">
        <v>1957</v>
      </c>
      <c r="D1169" s="140">
        <v>3</v>
      </c>
      <c r="E1169" s="230">
        <v>13235.099999999988</v>
      </c>
    </row>
    <row r="1170" spans="1:5" s="120" customFormat="1" ht="12.75">
      <c r="A1170" s="137"/>
      <c r="B1170" s="138"/>
      <c r="C1170" s="138"/>
      <c r="D1170" s="140"/>
      <c r="E1170" s="230">
        <v>0</v>
      </c>
    </row>
    <row r="1171" spans="1:5" s="120" customFormat="1" ht="12.75">
      <c r="A1171" s="137" t="s">
        <v>1958</v>
      </c>
      <c r="B1171" s="138">
        <v>1085320</v>
      </c>
      <c r="C1171" s="138" t="s">
        <v>1959</v>
      </c>
      <c r="D1171" s="140">
        <v>3100</v>
      </c>
      <c r="E1171" s="230">
        <v>493209.9999999996</v>
      </c>
    </row>
    <row r="1172" spans="1:5" s="120" customFormat="1" ht="12.75">
      <c r="A1172" s="137"/>
      <c r="B1172" s="138"/>
      <c r="C1172" s="138"/>
      <c r="D1172" s="140"/>
      <c r="E1172" s="230">
        <v>0</v>
      </c>
    </row>
    <row r="1173" spans="1:5" s="120" customFormat="1" ht="12.75">
      <c r="A1173" s="137" t="s">
        <v>1960</v>
      </c>
      <c r="B1173" s="138">
        <v>1085302</v>
      </c>
      <c r="C1173" s="138" t="s">
        <v>1961</v>
      </c>
      <c r="D1173" s="140">
        <v>200</v>
      </c>
      <c r="E1173" s="230">
        <v>68999.99999999994</v>
      </c>
    </row>
    <row r="1174" spans="1:5" s="120" customFormat="1" ht="12.75">
      <c r="A1174" s="137" t="s">
        <v>1960</v>
      </c>
      <c r="B1174" s="138">
        <v>1085307</v>
      </c>
      <c r="C1174" s="138" t="s">
        <v>1962</v>
      </c>
      <c r="D1174" s="140">
        <v>1900</v>
      </c>
      <c r="E1174" s="230">
        <v>4038829.999999996</v>
      </c>
    </row>
    <row r="1175" spans="1:5" s="120" customFormat="1" ht="12.75">
      <c r="A1175" s="137" t="s">
        <v>1960</v>
      </c>
      <c r="B1175" s="138">
        <v>1085212</v>
      </c>
      <c r="C1175" s="138" t="s">
        <v>1963</v>
      </c>
      <c r="D1175" s="140">
        <v>1800</v>
      </c>
      <c r="E1175" s="230">
        <v>3826259.9999999963</v>
      </c>
    </row>
    <row r="1176" spans="1:5" s="120" customFormat="1" ht="12.75">
      <c r="A1176" s="137"/>
      <c r="B1176" s="138"/>
      <c r="C1176" s="138"/>
      <c r="D1176" s="140"/>
      <c r="E1176" s="230">
        <v>0</v>
      </c>
    </row>
    <row r="1177" spans="1:5" s="120" customFormat="1" ht="12.75">
      <c r="A1177" s="137" t="s">
        <v>1964</v>
      </c>
      <c r="B1177" s="138">
        <v>1085350</v>
      </c>
      <c r="C1177" s="138" t="s">
        <v>1965</v>
      </c>
      <c r="D1177" s="140">
        <v>3000</v>
      </c>
      <c r="E1177" s="230">
        <v>1322099.999999999</v>
      </c>
    </row>
    <row r="1178" spans="1:5" s="120" customFormat="1" ht="12.75">
      <c r="A1178" s="137"/>
      <c r="B1178" s="138"/>
      <c r="C1178" s="138"/>
      <c r="D1178" s="140"/>
      <c r="E1178" s="230">
        <v>0</v>
      </c>
    </row>
    <row r="1179" spans="1:5" s="120" customFormat="1" ht="12.75">
      <c r="A1179" s="137" t="s">
        <v>1966</v>
      </c>
      <c r="B1179" s="138">
        <v>1149040</v>
      </c>
      <c r="C1179" s="138" t="s">
        <v>1967</v>
      </c>
      <c r="D1179" s="140">
        <v>1000</v>
      </c>
      <c r="E1179" s="230">
        <v>274799.99999999977</v>
      </c>
    </row>
    <row r="1180" spans="1:5" s="120" customFormat="1" ht="12.75">
      <c r="A1180" s="137"/>
      <c r="B1180" s="138"/>
      <c r="C1180" s="138"/>
      <c r="D1180" s="140"/>
      <c r="E1180" s="230">
        <v>0</v>
      </c>
    </row>
    <row r="1181" spans="1:5" s="120" customFormat="1" ht="12.75">
      <c r="A1181" s="137" t="s">
        <v>1968</v>
      </c>
      <c r="B1181" s="138">
        <v>1085344</v>
      </c>
      <c r="C1181" s="138" t="s">
        <v>1969</v>
      </c>
      <c r="D1181" s="140">
        <v>460</v>
      </c>
      <c r="E1181" s="230">
        <v>293479.99999999977</v>
      </c>
    </row>
    <row r="1182" spans="1:5" s="120" customFormat="1" ht="12.75">
      <c r="A1182" s="137" t="s">
        <v>1968</v>
      </c>
      <c r="B1182" s="138">
        <v>1085348</v>
      </c>
      <c r="C1182" s="138" t="s">
        <v>1970</v>
      </c>
      <c r="D1182" s="140">
        <v>460</v>
      </c>
      <c r="E1182" s="230">
        <v>571457.9999999995</v>
      </c>
    </row>
    <row r="1183" spans="1:5" s="120" customFormat="1" ht="12.75">
      <c r="A1183" s="137" t="s">
        <v>1968</v>
      </c>
      <c r="B1183" s="138">
        <v>1085349</v>
      </c>
      <c r="C1183" s="138" t="s">
        <v>1971</v>
      </c>
      <c r="D1183" s="140">
        <v>560</v>
      </c>
      <c r="E1183" s="230">
        <v>1210887.9999999988</v>
      </c>
    </row>
    <row r="1184" spans="1:5" s="120" customFormat="1" ht="12.75">
      <c r="A1184" s="143" t="s">
        <v>1968</v>
      </c>
      <c r="B1184" s="144">
        <v>1085360</v>
      </c>
      <c r="C1184" s="144" t="s">
        <v>1972</v>
      </c>
      <c r="D1184" s="140">
        <v>20</v>
      </c>
      <c r="E1184" s="230">
        <v>11787.999999999989</v>
      </c>
    </row>
    <row r="1185" spans="1:5" s="120" customFormat="1" ht="12.75">
      <c r="A1185" s="143" t="s">
        <v>1968</v>
      </c>
      <c r="B1185" s="144">
        <v>1085361</v>
      </c>
      <c r="C1185" s="144" t="s">
        <v>1973</v>
      </c>
      <c r="D1185" s="140">
        <v>20</v>
      </c>
      <c r="E1185" s="230">
        <v>22945.99999999998</v>
      </c>
    </row>
    <row r="1186" spans="1:5" s="120" customFormat="1" ht="12.75">
      <c r="A1186" s="143" t="s">
        <v>1968</v>
      </c>
      <c r="B1186" s="144">
        <v>1085362</v>
      </c>
      <c r="C1186" s="144" t="s">
        <v>1974</v>
      </c>
      <c r="D1186" s="140">
        <v>20</v>
      </c>
      <c r="E1186" s="230">
        <v>39943.99999999997</v>
      </c>
    </row>
    <row r="1187" spans="1:5" s="120" customFormat="1" ht="12.75">
      <c r="A1187" s="143" t="s">
        <v>1968</v>
      </c>
      <c r="B1187" s="144">
        <v>1085354</v>
      </c>
      <c r="C1187" s="144" t="s">
        <v>1975</v>
      </c>
      <c r="D1187" s="140"/>
      <c r="E1187" s="230">
        <v>0</v>
      </c>
    </row>
    <row r="1188" spans="1:5" s="120" customFormat="1" ht="12.75">
      <c r="A1188" s="143" t="s">
        <v>1968</v>
      </c>
      <c r="B1188" s="144">
        <v>1085355</v>
      </c>
      <c r="C1188" s="144" t="s">
        <v>1976</v>
      </c>
      <c r="D1188" s="140">
        <v>0</v>
      </c>
      <c r="E1188" s="230">
        <v>0</v>
      </c>
    </row>
    <row r="1189" spans="1:5" s="120" customFormat="1" ht="12.75">
      <c r="A1189" s="143" t="s">
        <v>1968</v>
      </c>
      <c r="B1189" s="144">
        <v>1085356</v>
      </c>
      <c r="C1189" s="144" t="s">
        <v>1977</v>
      </c>
      <c r="D1189" s="140"/>
      <c r="E1189" s="230">
        <v>0</v>
      </c>
    </row>
    <row r="1190" spans="1:5" s="120" customFormat="1" ht="12.75">
      <c r="A1190" s="143" t="s">
        <v>1968</v>
      </c>
      <c r="B1190" s="144">
        <v>1085357</v>
      </c>
      <c r="C1190" s="144" t="s">
        <v>1978</v>
      </c>
      <c r="D1190" s="140"/>
      <c r="E1190" s="230">
        <v>0</v>
      </c>
    </row>
    <row r="1191" spans="1:5" s="120" customFormat="1" ht="12.75">
      <c r="A1191" s="143" t="s">
        <v>1968</v>
      </c>
      <c r="B1191" s="144">
        <v>1085358</v>
      </c>
      <c r="C1191" s="144" t="s">
        <v>1979</v>
      </c>
      <c r="D1191" s="140"/>
      <c r="E1191" s="230">
        <v>0</v>
      </c>
    </row>
    <row r="1192" spans="1:5" s="120" customFormat="1" ht="12.75">
      <c r="A1192" s="137" t="s">
        <v>1968</v>
      </c>
      <c r="B1192" s="138">
        <v>1085363</v>
      </c>
      <c r="C1192" s="138" t="s">
        <v>1980</v>
      </c>
      <c r="D1192" s="140">
        <v>10</v>
      </c>
      <c r="E1192" s="230">
        <v>5500.999999999995</v>
      </c>
    </row>
    <row r="1193" spans="1:5" s="120" customFormat="1" ht="12.75">
      <c r="A1193" s="137" t="s">
        <v>1968</v>
      </c>
      <c r="B1193" s="138">
        <v>1085364</v>
      </c>
      <c r="C1193" s="138" t="s">
        <v>1981</v>
      </c>
      <c r="D1193" s="140">
        <v>10</v>
      </c>
      <c r="E1193" s="230">
        <v>10707.99999999999</v>
      </c>
    </row>
    <row r="1194" spans="1:5" s="120" customFormat="1" ht="12.75">
      <c r="A1194" s="137" t="s">
        <v>1968</v>
      </c>
      <c r="B1194" s="138">
        <v>1085365</v>
      </c>
      <c r="C1194" s="138" t="s">
        <v>1982</v>
      </c>
      <c r="D1194" s="140">
        <v>10</v>
      </c>
      <c r="E1194" s="230">
        <v>18639.999999999985</v>
      </c>
    </row>
    <row r="1195" spans="1:5" s="120" customFormat="1" ht="12.75">
      <c r="A1195" s="137"/>
      <c r="B1195" s="138"/>
      <c r="C1195" s="138"/>
      <c r="D1195" s="140"/>
      <c r="E1195" s="230">
        <v>0</v>
      </c>
    </row>
    <row r="1196" spans="1:5" s="120" customFormat="1" ht="12.75">
      <c r="A1196" s="137" t="s">
        <v>1983</v>
      </c>
      <c r="B1196" s="138">
        <v>1085081</v>
      </c>
      <c r="C1196" s="138" t="s">
        <v>1984</v>
      </c>
      <c r="D1196" s="140">
        <v>400</v>
      </c>
      <c r="E1196" s="230">
        <v>120279.99999999988</v>
      </c>
    </row>
    <row r="1197" spans="1:5" s="120" customFormat="1" ht="12.75">
      <c r="A1197" s="137" t="s">
        <v>1983</v>
      </c>
      <c r="B1197" s="138">
        <v>1085082</v>
      </c>
      <c r="C1197" s="138" t="s">
        <v>1985</v>
      </c>
      <c r="D1197" s="140">
        <v>500</v>
      </c>
      <c r="E1197" s="230">
        <v>775699.9999999993</v>
      </c>
    </row>
    <row r="1198" spans="1:5" s="120" customFormat="1" ht="12.75">
      <c r="A1198" s="137" t="s">
        <v>1983</v>
      </c>
      <c r="B1198" s="138">
        <v>1085290</v>
      </c>
      <c r="C1198" s="138" t="s">
        <v>1986</v>
      </c>
      <c r="D1198" s="140">
        <v>450</v>
      </c>
      <c r="E1198" s="230">
        <v>164474.99999999988</v>
      </c>
    </row>
    <row r="1199" spans="1:5" s="120" customFormat="1" ht="12.75">
      <c r="A1199" s="137" t="s">
        <v>1983</v>
      </c>
      <c r="B1199" s="138">
        <v>1085291</v>
      </c>
      <c r="C1199" s="138" t="s">
        <v>1987</v>
      </c>
      <c r="D1199" s="140">
        <v>150</v>
      </c>
      <c r="E1199" s="230">
        <v>216644.99999999983</v>
      </c>
    </row>
    <row r="1200" spans="1:5" s="120" customFormat="1" ht="12.75">
      <c r="A1200" s="137" t="s">
        <v>1983</v>
      </c>
      <c r="B1200" s="138">
        <v>1085084</v>
      </c>
      <c r="C1200" s="138" t="s">
        <v>1988</v>
      </c>
      <c r="D1200" s="140">
        <v>400</v>
      </c>
      <c r="E1200" s="230">
        <v>1253519.9999999988</v>
      </c>
    </row>
    <row r="1201" spans="1:5" s="120" customFormat="1" ht="12.75">
      <c r="A1201" s="137" t="s">
        <v>1983</v>
      </c>
      <c r="B1201" s="138">
        <v>1085083</v>
      </c>
      <c r="C1201" s="138" t="s">
        <v>1989</v>
      </c>
      <c r="D1201" s="140">
        <v>160</v>
      </c>
      <c r="E1201" s="230">
        <v>1002687.9999999991</v>
      </c>
    </row>
    <row r="1202" spans="1:5" s="120" customFormat="1" ht="12.75">
      <c r="A1202" s="137" t="s">
        <v>1983</v>
      </c>
      <c r="B1202" s="138">
        <v>1086297</v>
      </c>
      <c r="C1202" s="138" t="s">
        <v>1990</v>
      </c>
      <c r="D1202" s="140">
        <v>330</v>
      </c>
      <c r="E1202" s="230">
        <v>108569.9999999999</v>
      </c>
    </row>
    <row r="1203" spans="1:5" s="120" customFormat="1" ht="12.75">
      <c r="A1203" s="137" t="s">
        <v>1983</v>
      </c>
      <c r="B1203" s="138">
        <v>1086296</v>
      </c>
      <c r="C1203" s="138" t="s">
        <v>1991</v>
      </c>
      <c r="D1203" s="140">
        <v>250</v>
      </c>
      <c r="E1203" s="230">
        <v>324974.99999999977</v>
      </c>
    </row>
    <row r="1204" spans="1:5" s="120" customFormat="1" ht="12.75">
      <c r="A1204" s="143" t="s">
        <v>1983</v>
      </c>
      <c r="B1204" s="144">
        <v>1085292</v>
      </c>
      <c r="C1204" s="144" t="s">
        <v>1992</v>
      </c>
      <c r="D1204" s="140">
        <v>10</v>
      </c>
      <c r="E1204" s="230">
        <v>3289.999999999997</v>
      </c>
    </row>
    <row r="1205" spans="1:5" s="120" customFormat="1" ht="12.75">
      <c r="A1205" s="143" t="s">
        <v>1983</v>
      </c>
      <c r="B1205" s="144">
        <v>1085293</v>
      </c>
      <c r="C1205" s="144" t="s">
        <v>1993</v>
      </c>
      <c r="D1205" s="140">
        <v>10</v>
      </c>
      <c r="E1205" s="230">
        <v>12998.999999999989</v>
      </c>
    </row>
    <row r="1206" spans="1:5" s="120" customFormat="1" ht="12.75">
      <c r="A1206" s="143" t="s">
        <v>1983</v>
      </c>
      <c r="B1206" s="144">
        <v>1085068</v>
      </c>
      <c r="C1206" s="144" t="s">
        <v>1994</v>
      </c>
      <c r="D1206" s="140">
        <v>10</v>
      </c>
      <c r="E1206" s="230">
        <v>3289.999999999997</v>
      </c>
    </row>
    <row r="1207" spans="1:5" s="120" customFormat="1" ht="12.75">
      <c r="A1207" s="143" t="s">
        <v>1983</v>
      </c>
      <c r="B1207" s="144">
        <v>1085069</v>
      </c>
      <c r="C1207" s="144" t="s">
        <v>1995</v>
      </c>
      <c r="D1207" s="140">
        <v>10</v>
      </c>
      <c r="E1207" s="230">
        <v>12998.999999999989</v>
      </c>
    </row>
    <row r="1208" spans="1:5" s="120" customFormat="1" ht="12.75">
      <c r="A1208" s="137"/>
      <c r="B1208" s="138"/>
      <c r="C1208" s="138"/>
      <c r="D1208" s="140"/>
      <c r="E1208" s="230">
        <v>0</v>
      </c>
    </row>
    <row r="1209" spans="1:5" s="120" customFormat="1" ht="12.75">
      <c r="A1209" s="143" t="s">
        <v>1996</v>
      </c>
      <c r="B1209" s="144">
        <v>1085080</v>
      </c>
      <c r="C1209" s="144" t="s">
        <v>1997</v>
      </c>
      <c r="D1209" s="140">
        <v>2</v>
      </c>
      <c r="E1209" s="230">
        <v>14296.999999999987</v>
      </c>
    </row>
    <row r="1210" spans="1:5" s="120" customFormat="1" ht="12.75">
      <c r="A1210" s="137"/>
      <c r="B1210" s="138"/>
      <c r="C1210" s="138"/>
      <c r="D1210" s="140"/>
      <c r="E1210" s="230">
        <v>0</v>
      </c>
    </row>
    <row r="1211" spans="1:5" s="120" customFormat="1" ht="12.75">
      <c r="A1211" s="137" t="s">
        <v>1998</v>
      </c>
      <c r="B1211" s="138">
        <v>1085284</v>
      </c>
      <c r="C1211" s="138" t="s">
        <v>1999</v>
      </c>
      <c r="D1211" s="140">
        <v>90</v>
      </c>
      <c r="E1211" s="230">
        <v>203912.9999999998</v>
      </c>
    </row>
    <row r="1212" spans="1:5" s="120" customFormat="1" ht="12.75">
      <c r="A1212" s="137"/>
      <c r="B1212" s="138"/>
      <c r="C1212" s="138"/>
      <c r="D1212" s="140"/>
      <c r="E1212" s="230">
        <v>0</v>
      </c>
    </row>
    <row r="1213" spans="1:5" s="120" customFormat="1" ht="12.75">
      <c r="A1213" s="137" t="s">
        <v>2000</v>
      </c>
      <c r="B1213" s="138">
        <v>1070056</v>
      </c>
      <c r="C1213" s="138" t="s">
        <v>2001</v>
      </c>
      <c r="D1213" s="140">
        <v>2300</v>
      </c>
      <c r="E1213" s="230">
        <v>224709.9999999998</v>
      </c>
    </row>
    <row r="1214" spans="1:5" s="120" customFormat="1" ht="12.75">
      <c r="A1214" s="137"/>
      <c r="B1214" s="138"/>
      <c r="C1214" s="138"/>
      <c r="D1214" s="140"/>
      <c r="E1214" s="230">
        <v>0</v>
      </c>
    </row>
    <row r="1215" spans="1:5" s="120" customFormat="1" ht="12.75">
      <c r="A1215" s="137" t="s">
        <v>2002</v>
      </c>
      <c r="B1215" s="138">
        <v>1070850</v>
      </c>
      <c r="C1215" s="138" t="s">
        <v>2003</v>
      </c>
      <c r="D1215" s="140">
        <v>650</v>
      </c>
      <c r="E1215" s="230">
        <v>73189.99999999993</v>
      </c>
    </row>
    <row r="1216" spans="1:5" s="120" customFormat="1" ht="12.75">
      <c r="A1216" s="137" t="s">
        <v>2002</v>
      </c>
      <c r="B1216" s="138">
        <v>1070851</v>
      </c>
      <c r="C1216" s="138" t="s">
        <v>2004</v>
      </c>
      <c r="D1216" s="140">
        <v>630</v>
      </c>
      <c r="E1216" s="230">
        <v>219365.9999999998</v>
      </c>
    </row>
    <row r="1217" spans="1:6" s="146" customFormat="1" ht="15">
      <c r="A1217" s="137"/>
      <c r="B1217" s="138"/>
      <c r="C1217" s="138"/>
      <c r="D1217" s="140"/>
      <c r="E1217" s="230">
        <v>0</v>
      </c>
      <c r="F1217" s="120"/>
    </row>
    <row r="1218" spans="1:6" s="146" customFormat="1" ht="15">
      <c r="A1218" s="137" t="s">
        <v>2005</v>
      </c>
      <c r="B1218" s="138">
        <v>1070800</v>
      </c>
      <c r="C1218" s="138" t="s">
        <v>163</v>
      </c>
      <c r="D1218" s="140">
        <v>100</v>
      </c>
      <c r="E1218" s="230">
        <v>22949.99999999998</v>
      </c>
      <c r="F1218" s="120"/>
    </row>
    <row r="1219" spans="1:5" s="120" customFormat="1" ht="12.75">
      <c r="A1219" s="137" t="s">
        <v>2005</v>
      </c>
      <c r="B1219" s="138">
        <v>1070840</v>
      </c>
      <c r="C1219" s="138" t="s">
        <v>164</v>
      </c>
      <c r="D1219" s="140">
        <v>3500</v>
      </c>
      <c r="E1219" s="230">
        <v>803249.9999999993</v>
      </c>
    </row>
    <row r="1220" spans="1:5" s="120" customFormat="1" ht="12.75">
      <c r="A1220" s="137" t="s">
        <v>2005</v>
      </c>
      <c r="B1220" s="138">
        <v>1070801</v>
      </c>
      <c r="C1220" s="138" t="s">
        <v>2006</v>
      </c>
      <c r="D1220" s="140">
        <v>0</v>
      </c>
      <c r="E1220" s="230">
        <v>0</v>
      </c>
    </row>
    <row r="1221" spans="1:6" s="124" customFormat="1" ht="15">
      <c r="A1221" s="137" t="s">
        <v>2005</v>
      </c>
      <c r="B1221" s="138">
        <v>1070841</v>
      </c>
      <c r="C1221" s="138" t="s">
        <v>2007</v>
      </c>
      <c r="D1221" s="140">
        <v>1400</v>
      </c>
      <c r="E1221" s="230">
        <v>651979.9999999994</v>
      </c>
      <c r="F1221" s="120"/>
    </row>
    <row r="1222" spans="1:5" s="120" customFormat="1" ht="12.75">
      <c r="A1222" s="137"/>
      <c r="B1222" s="138"/>
      <c r="C1222" s="138"/>
      <c r="D1222" s="140"/>
      <c r="E1222" s="230">
        <v>0</v>
      </c>
    </row>
    <row r="1223" spans="1:5" s="120" customFormat="1" ht="12.75">
      <c r="A1223" s="137" t="s">
        <v>2008</v>
      </c>
      <c r="B1223" s="138">
        <v>1070961</v>
      </c>
      <c r="C1223" s="138" t="s">
        <v>2009</v>
      </c>
      <c r="D1223" s="140">
        <v>0</v>
      </c>
      <c r="E1223" s="230">
        <v>0</v>
      </c>
    </row>
    <row r="1224" spans="1:5" s="120" customFormat="1" ht="12.75">
      <c r="A1224" s="137" t="s">
        <v>2008</v>
      </c>
      <c r="B1224" s="138">
        <v>1070650</v>
      </c>
      <c r="C1224" s="138" t="s">
        <v>2010</v>
      </c>
      <c r="D1224" s="140">
        <v>0</v>
      </c>
      <c r="E1224" s="230">
        <v>0</v>
      </c>
    </row>
    <row r="1225" spans="1:5" s="120" customFormat="1" ht="12.75">
      <c r="A1225" s="137" t="s">
        <v>2008</v>
      </c>
      <c r="B1225" s="138">
        <v>1070651</v>
      </c>
      <c r="C1225" s="138" t="s">
        <v>2011</v>
      </c>
      <c r="D1225" s="140">
        <v>0</v>
      </c>
      <c r="E1225" s="230">
        <v>0</v>
      </c>
    </row>
    <row r="1226" spans="1:5" s="120" customFormat="1" ht="12.75">
      <c r="A1226" s="137"/>
      <c r="B1226" s="138"/>
      <c r="C1226" s="138"/>
      <c r="D1226" s="140"/>
      <c r="E1226" s="230">
        <v>0</v>
      </c>
    </row>
    <row r="1227" spans="1:5" s="120" customFormat="1" ht="12.75">
      <c r="A1227" s="137" t="s">
        <v>2012</v>
      </c>
      <c r="B1227" s="138">
        <v>1070970</v>
      </c>
      <c r="C1227" s="138" t="s">
        <v>2013</v>
      </c>
      <c r="D1227" s="140">
        <v>150</v>
      </c>
      <c r="E1227" s="230">
        <v>90884.99999999993</v>
      </c>
    </row>
    <row r="1228" spans="1:5" s="120" customFormat="1" ht="12.75">
      <c r="A1228" s="137"/>
      <c r="B1228" s="138"/>
      <c r="C1228" s="138"/>
      <c r="D1228" s="140"/>
      <c r="E1228" s="230">
        <v>0</v>
      </c>
    </row>
    <row r="1229" spans="1:5" s="120" customFormat="1" ht="12.75">
      <c r="A1229" s="137" t="s">
        <v>2014</v>
      </c>
      <c r="B1229" s="138">
        <v>1070022</v>
      </c>
      <c r="C1229" s="138" t="s">
        <v>2015</v>
      </c>
      <c r="D1229" s="140">
        <v>450</v>
      </c>
      <c r="E1229" s="230">
        <v>458729.9999999996</v>
      </c>
    </row>
    <row r="1230" spans="1:5" s="120" customFormat="1" ht="12.75">
      <c r="A1230" s="137" t="s">
        <v>2014</v>
      </c>
      <c r="B1230" s="138">
        <v>1070020</v>
      </c>
      <c r="C1230" s="138" t="s">
        <v>2016</v>
      </c>
      <c r="D1230" s="140">
        <v>100</v>
      </c>
      <c r="E1230" s="230">
        <v>29539.999999999967</v>
      </c>
    </row>
    <row r="1231" spans="1:5" s="120" customFormat="1" ht="12.75">
      <c r="A1231" s="137" t="s">
        <v>2014</v>
      </c>
      <c r="B1231" s="138">
        <v>1070965</v>
      </c>
      <c r="C1231" s="138" t="s">
        <v>2017</v>
      </c>
      <c r="D1231" s="140">
        <v>1200</v>
      </c>
      <c r="E1231" s="230">
        <v>1223279.9999999988</v>
      </c>
    </row>
    <row r="1232" spans="1:5" s="120" customFormat="1" ht="12.75">
      <c r="A1232" s="137" t="s">
        <v>2014</v>
      </c>
      <c r="B1232" s="138">
        <v>1070963</v>
      </c>
      <c r="C1232" s="138" t="s">
        <v>2018</v>
      </c>
      <c r="D1232" s="140">
        <v>200</v>
      </c>
      <c r="E1232" s="230">
        <v>59079.999999999935</v>
      </c>
    </row>
    <row r="1233" spans="1:5" s="120" customFormat="1" ht="12.75">
      <c r="A1233" s="137" t="s">
        <v>2014</v>
      </c>
      <c r="B1233" s="138">
        <v>1070606</v>
      </c>
      <c r="C1233" s="138" t="s">
        <v>2019</v>
      </c>
      <c r="D1233" s="140">
        <v>1300</v>
      </c>
      <c r="E1233" s="230">
        <v>1325219.9999999988</v>
      </c>
    </row>
    <row r="1234" spans="1:5" s="120" customFormat="1" ht="12.75">
      <c r="A1234" s="137" t="s">
        <v>2014</v>
      </c>
      <c r="B1234" s="138">
        <v>1070605</v>
      </c>
      <c r="C1234" s="138" t="s">
        <v>2020</v>
      </c>
      <c r="D1234" s="140">
        <v>1200</v>
      </c>
      <c r="E1234" s="230">
        <v>383999.9999999997</v>
      </c>
    </row>
    <row r="1235" spans="1:5" s="120" customFormat="1" ht="12.75">
      <c r="A1235" s="137"/>
      <c r="B1235" s="138"/>
      <c r="C1235" s="138"/>
      <c r="D1235" s="140"/>
      <c r="E1235" s="230">
        <v>0</v>
      </c>
    </row>
    <row r="1236" spans="1:5" s="120" customFormat="1" ht="12.75">
      <c r="A1236" s="137" t="s">
        <v>2021</v>
      </c>
      <c r="B1236" s="138">
        <v>1070025</v>
      </c>
      <c r="C1236" s="138" t="s">
        <v>2022</v>
      </c>
      <c r="D1236" s="140">
        <v>1000</v>
      </c>
      <c r="E1236" s="230">
        <v>795799.9999999993</v>
      </c>
    </row>
    <row r="1237" spans="1:5" s="120" customFormat="1" ht="12.75">
      <c r="A1237" s="137" t="s">
        <v>2021</v>
      </c>
      <c r="B1237" s="138">
        <v>1070023</v>
      </c>
      <c r="C1237" s="138" t="s">
        <v>2023</v>
      </c>
      <c r="D1237" s="140">
        <v>1000</v>
      </c>
      <c r="E1237" s="230">
        <v>1591699.9999999986</v>
      </c>
    </row>
    <row r="1238" spans="1:5" s="120" customFormat="1" ht="12.75">
      <c r="A1238" s="137" t="s">
        <v>2021</v>
      </c>
      <c r="B1238" s="138">
        <v>1070007</v>
      </c>
      <c r="C1238" s="138" t="s">
        <v>2024</v>
      </c>
      <c r="D1238" s="140">
        <v>10</v>
      </c>
      <c r="E1238" s="230">
        <v>7161.999999999994</v>
      </c>
    </row>
    <row r="1239" spans="1:5" s="120" customFormat="1" ht="12.75">
      <c r="A1239" s="137" t="s">
        <v>2021</v>
      </c>
      <c r="B1239" s="138">
        <v>1070006</v>
      </c>
      <c r="C1239" s="138" t="s">
        <v>2025</v>
      </c>
      <c r="D1239" s="140">
        <v>10</v>
      </c>
      <c r="E1239" s="230">
        <v>14324.999999999987</v>
      </c>
    </row>
    <row r="1240" spans="1:5" s="120" customFormat="1" ht="12.75">
      <c r="A1240" s="137" t="s">
        <v>2021</v>
      </c>
      <c r="B1240" s="138">
        <v>1070028</v>
      </c>
      <c r="C1240" s="138" t="s">
        <v>2026</v>
      </c>
      <c r="D1240" s="140">
        <v>800</v>
      </c>
      <c r="E1240" s="230">
        <v>1364319.9999999988</v>
      </c>
    </row>
    <row r="1241" spans="1:5" s="120" customFormat="1" ht="12.75">
      <c r="A1241" s="137" t="s">
        <v>2021</v>
      </c>
      <c r="B1241" s="138">
        <v>1070027</v>
      </c>
      <c r="C1241" s="138" t="s">
        <v>2027</v>
      </c>
      <c r="D1241" s="140">
        <v>800</v>
      </c>
      <c r="E1241" s="230">
        <v>682079.9999999994</v>
      </c>
    </row>
    <row r="1242" spans="1:5" s="120" customFormat="1" ht="12.75">
      <c r="A1242" s="137" t="s">
        <v>2021</v>
      </c>
      <c r="B1242" s="138">
        <v>1070017</v>
      </c>
      <c r="C1242" s="138" t="s">
        <v>2028</v>
      </c>
      <c r="D1242" s="140">
        <v>250</v>
      </c>
      <c r="E1242" s="230">
        <v>426349.99999999965</v>
      </c>
    </row>
    <row r="1243" spans="1:5" s="120" customFormat="1" ht="12.75">
      <c r="A1243" s="137" t="s">
        <v>2021</v>
      </c>
      <c r="B1243" s="138">
        <v>1070018</v>
      </c>
      <c r="C1243" s="138" t="s">
        <v>2029</v>
      </c>
      <c r="D1243" s="140">
        <v>250</v>
      </c>
      <c r="E1243" s="230">
        <v>213149.99999999983</v>
      </c>
    </row>
    <row r="1244" spans="1:5" s="120" customFormat="1" ht="12.75">
      <c r="A1244" s="137" t="s">
        <v>2021</v>
      </c>
      <c r="B1244" s="138">
        <v>1070087</v>
      </c>
      <c r="C1244" s="138" t="s">
        <v>2030</v>
      </c>
      <c r="D1244" s="140">
        <v>10</v>
      </c>
      <c r="E1244" s="230">
        <v>7161.999999999994</v>
      </c>
    </row>
    <row r="1245" spans="1:5" s="120" customFormat="1" ht="12.75">
      <c r="A1245" s="137" t="s">
        <v>2021</v>
      </c>
      <c r="B1245" s="138">
        <v>1070088</v>
      </c>
      <c r="C1245" s="138" t="s">
        <v>2031</v>
      </c>
      <c r="D1245" s="140">
        <v>10</v>
      </c>
      <c r="E1245" s="230">
        <v>14324.999999999987</v>
      </c>
    </row>
    <row r="1246" spans="1:5" s="120" customFormat="1" ht="12.75">
      <c r="A1246" s="137" t="s">
        <v>2021</v>
      </c>
      <c r="B1246" s="138">
        <v>1070015</v>
      </c>
      <c r="C1246" s="138" t="s">
        <v>2032</v>
      </c>
      <c r="D1246" s="140">
        <v>500</v>
      </c>
      <c r="E1246" s="230">
        <v>397899.99999999965</v>
      </c>
    </row>
    <row r="1247" spans="1:5" s="120" customFormat="1" ht="12.75">
      <c r="A1247" s="137" t="s">
        <v>2021</v>
      </c>
      <c r="B1247" s="138">
        <v>1070016</v>
      </c>
      <c r="C1247" s="138" t="s">
        <v>2033</v>
      </c>
      <c r="D1247" s="140">
        <v>300</v>
      </c>
      <c r="E1247" s="230">
        <v>477509.9999999996</v>
      </c>
    </row>
    <row r="1248" spans="1:5" s="120" customFormat="1" ht="12.75">
      <c r="A1248" s="137" t="s">
        <v>2021</v>
      </c>
      <c r="B1248" s="138">
        <v>1070979</v>
      </c>
      <c r="C1248" s="138" t="s">
        <v>2034</v>
      </c>
      <c r="D1248" s="140">
        <v>10</v>
      </c>
      <c r="E1248" s="230">
        <v>7161.999999999994</v>
      </c>
    </row>
    <row r="1249" spans="1:5" s="120" customFormat="1" ht="12.75">
      <c r="A1249" s="137" t="s">
        <v>2021</v>
      </c>
      <c r="B1249" s="138">
        <v>1070975</v>
      </c>
      <c r="C1249" s="138" t="s">
        <v>2035</v>
      </c>
      <c r="D1249" s="140">
        <v>10</v>
      </c>
      <c r="E1249" s="230">
        <v>14324.999999999987</v>
      </c>
    </row>
    <row r="1250" spans="1:5" s="120" customFormat="1" ht="12.75">
      <c r="A1250" s="137" t="s">
        <v>2021</v>
      </c>
      <c r="B1250" s="138">
        <v>1070976</v>
      </c>
      <c r="C1250" s="138" t="s">
        <v>2036</v>
      </c>
      <c r="D1250" s="140">
        <v>20</v>
      </c>
      <c r="E1250" s="230">
        <v>46569.999999999956</v>
      </c>
    </row>
    <row r="1251" spans="1:5" s="120" customFormat="1" ht="12.75">
      <c r="A1251" s="137" t="s">
        <v>2021</v>
      </c>
      <c r="B1251" s="138">
        <v>1070977</v>
      </c>
      <c r="C1251" s="138" t="s">
        <v>2037</v>
      </c>
      <c r="D1251" s="140">
        <v>20</v>
      </c>
      <c r="E1251" s="230">
        <v>63665.99999999995</v>
      </c>
    </row>
    <row r="1252" spans="1:5" s="120" customFormat="1" ht="12.75">
      <c r="A1252" s="137" t="s">
        <v>2021</v>
      </c>
      <c r="B1252" s="138">
        <v>1070093</v>
      </c>
      <c r="C1252" s="138" t="s">
        <v>2038</v>
      </c>
      <c r="D1252" s="140">
        <v>20</v>
      </c>
      <c r="E1252" s="230">
        <v>17051.999999999985</v>
      </c>
    </row>
    <row r="1253" spans="1:5" s="120" customFormat="1" ht="12.75">
      <c r="A1253" s="137" t="s">
        <v>2021</v>
      </c>
      <c r="B1253" s="138">
        <v>1070092</v>
      </c>
      <c r="C1253" s="138" t="s">
        <v>2039</v>
      </c>
      <c r="D1253" s="140">
        <v>20</v>
      </c>
      <c r="E1253" s="230">
        <v>34107.99999999997</v>
      </c>
    </row>
    <row r="1254" spans="1:5" s="120" customFormat="1" ht="12.75">
      <c r="A1254" s="137"/>
      <c r="B1254" s="138"/>
      <c r="C1254" s="138"/>
      <c r="D1254" s="140"/>
      <c r="E1254" s="230">
        <v>0</v>
      </c>
    </row>
    <row r="1255" spans="1:6" s="146" customFormat="1" ht="15">
      <c r="A1255" s="137" t="s">
        <v>2040</v>
      </c>
      <c r="B1255" s="138">
        <v>1070944</v>
      </c>
      <c r="C1255" s="138" t="s">
        <v>2041</v>
      </c>
      <c r="D1255" s="140">
        <v>25</v>
      </c>
      <c r="E1255" s="230">
        <v>59802.49999999994</v>
      </c>
      <c r="F1255" s="120"/>
    </row>
    <row r="1256" spans="1:5" s="120" customFormat="1" ht="12.75">
      <c r="A1256" s="137" t="s">
        <v>2040</v>
      </c>
      <c r="B1256" s="138">
        <v>1070938</v>
      </c>
      <c r="C1256" s="138" t="s">
        <v>2042</v>
      </c>
      <c r="D1256" s="140"/>
      <c r="E1256" s="230">
        <v>0</v>
      </c>
    </row>
    <row r="1257" spans="1:6" s="152" customFormat="1" ht="15">
      <c r="A1257" s="137" t="s">
        <v>2040</v>
      </c>
      <c r="B1257" s="138">
        <v>1070937</v>
      </c>
      <c r="C1257" s="138" t="s">
        <v>2043</v>
      </c>
      <c r="D1257" s="140"/>
      <c r="E1257" s="230">
        <v>0</v>
      </c>
      <c r="F1257" s="120"/>
    </row>
    <row r="1258" spans="1:5" s="120" customFormat="1" ht="12.75">
      <c r="A1258" s="137" t="s">
        <v>2040</v>
      </c>
      <c r="B1258" s="138">
        <v>1070939</v>
      </c>
      <c r="C1258" s="138" t="s">
        <v>2044</v>
      </c>
      <c r="D1258" s="140">
        <v>10</v>
      </c>
      <c r="E1258" s="230">
        <v>146041.99999999988</v>
      </c>
    </row>
    <row r="1259" spans="1:5" s="120" customFormat="1" ht="12.75">
      <c r="A1259" s="137" t="s">
        <v>2040</v>
      </c>
      <c r="B1259" s="138">
        <v>1070945</v>
      </c>
      <c r="C1259" s="138" t="s">
        <v>2045</v>
      </c>
      <c r="D1259" s="140">
        <v>10</v>
      </c>
      <c r="E1259" s="230">
        <v>6797.9999999999945</v>
      </c>
    </row>
    <row r="1260" spans="1:5" s="120" customFormat="1" ht="12.75">
      <c r="A1260" s="137" t="s">
        <v>2040</v>
      </c>
      <c r="B1260" s="138">
        <v>1070946</v>
      </c>
      <c r="C1260" s="138" t="s">
        <v>2046</v>
      </c>
      <c r="D1260" s="140">
        <v>10</v>
      </c>
      <c r="E1260" s="230">
        <v>15232.999999999987</v>
      </c>
    </row>
    <row r="1261" spans="1:5" s="120" customFormat="1" ht="12.75">
      <c r="A1261" s="137" t="s">
        <v>2040</v>
      </c>
      <c r="B1261" s="138">
        <v>1070947</v>
      </c>
      <c r="C1261" s="138" t="s">
        <v>2047</v>
      </c>
      <c r="D1261" s="140">
        <v>5</v>
      </c>
      <c r="E1261" s="230">
        <v>10975.99999999999</v>
      </c>
    </row>
    <row r="1262" spans="1:5" s="120" customFormat="1" ht="12.75">
      <c r="A1262" s="137" t="s">
        <v>2040</v>
      </c>
      <c r="B1262" s="138">
        <v>1070948</v>
      </c>
      <c r="C1262" s="138" t="s">
        <v>2048</v>
      </c>
      <c r="D1262" s="140">
        <v>5</v>
      </c>
      <c r="E1262" s="230">
        <v>9496.499999999993</v>
      </c>
    </row>
    <row r="1263" spans="1:5" s="120" customFormat="1" ht="12.75">
      <c r="A1263" s="137" t="s">
        <v>2040</v>
      </c>
      <c r="B1263" s="138">
        <v>1070949</v>
      </c>
      <c r="C1263" s="138" t="s">
        <v>2049</v>
      </c>
      <c r="D1263" s="140">
        <v>5</v>
      </c>
      <c r="E1263" s="230">
        <v>11127.999999999989</v>
      </c>
    </row>
    <row r="1264" spans="1:5" s="120" customFormat="1" ht="12.75">
      <c r="A1264" s="137" t="s">
        <v>2040</v>
      </c>
      <c r="B1264" s="138">
        <v>1070859</v>
      </c>
      <c r="C1264" s="138" t="s">
        <v>2050</v>
      </c>
      <c r="D1264" s="140">
        <v>5</v>
      </c>
      <c r="E1264" s="230">
        <v>3398.9999999999973</v>
      </c>
    </row>
    <row r="1265" spans="1:5" s="120" customFormat="1" ht="12.75">
      <c r="A1265" s="137" t="s">
        <v>2040</v>
      </c>
      <c r="B1265" s="138">
        <v>1070858</v>
      </c>
      <c r="C1265" s="138" t="s">
        <v>2051</v>
      </c>
      <c r="D1265" s="140">
        <v>5</v>
      </c>
      <c r="E1265" s="230">
        <v>7616.499999999994</v>
      </c>
    </row>
    <row r="1266" spans="1:5" s="120" customFormat="1" ht="12.75">
      <c r="A1266" s="137" t="s">
        <v>2040</v>
      </c>
      <c r="B1266" s="138">
        <v>1070857</v>
      </c>
      <c r="C1266" s="138" t="s">
        <v>2052</v>
      </c>
      <c r="D1266" s="140">
        <v>5</v>
      </c>
      <c r="E1266" s="230">
        <v>9496.499999999993</v>
      </c>
    </row>
    <row r="1267" spans="1:5" s="120" customFormat="1" ht="12.75">
      <c r="A1267" s="137" t="s">
        <v>2040</v>
      </c>
      <c r="B1267" s="138">
        <v>1070906</v>
      </c>
      <c r="C1267" s="138" t="s">
        <v>2053</v>
      </c>
      <c r="D1267" s="140">
        <v>5</v>
      </c>
      <c r="E1267" s="230">
        <v>3398.9999999999973</v>
      </c>
    </row>
    <row r="1268" spans="1:5" s="120" customFormat="1" ht="12.75">
      <c r="A1268" s="137" t="s">
        <v>2040</v>
      </c>
      <c r="B1268" s="138">
        <v>1070907</v>
      </c>
      <c r="C1268" s="138" t="s">
        <v>2054</v>
      </c>
      <c r="D1268" s="140">
        <v>5</v>
      </c>
      <c r="E1268" s="230">
        <v>7616.499999999994</v>
      </c>
    </row>
    <row r="1269" spans="1:5" s="120" customFormat="1" ht="12.75">
      <c r="A1269" s="137" t="s">
        <v>2040</v>
      </c>
      <c r="B1269" s="138">
        <v>1070908</v>
      </c>
      <c r="C1269" s="138" t="s">
        <v>2055</v>
      </c>
      <c r="D1269" s="140">
        <v>5</v>
      </c>
      <c r="E1269" s="230">
        <v>10975.99999999999</v>
      </c>
    </row>
    <row r="1270" spans="1:5" s="120" customFormat="1" ht="12.75">
      <c r="A1270" s="137" t="s">
        <v>2040</v>
      </c>
      <c r="B1270" s="138">
        <v>1070909</v>
      </c>
      <c r="C1270" s="138" t="s">
        <v>2056</v>
      </c>
      <c r="D1270" s="140">
        <v>5</v>
      </c>
      <c r="E1270" s="230">
        <v>9496.499999999993</v>
      </c>
    </row>
    <row r="1271" spans="1:5" s="120" customFormat="1" ht="12.75">
      <c r="A1271" s="137" t="s">
        <v>2040</v>
      </c>
      <c r="B1271" s="138">
        <v>1070910</v>
      </c>
      <c r="C1271" s="138" t="s">
        <v>2057</v>
      </c>
      <c r="D1271" s="140">
        <v>5</v>
      </c>
      <c r="E1271" s="230">
        <v>11127.999999999989</v>
      </c>
    </row>
    <row r="1272" spans="1:5" s="120" customFormat="1" ht="12.75">
      <c r="A1272" s="137"/>
      <c r="B1272" s="138"/>
      <c r="C1272" s="138"/>
      <c r="D1272" s="140"/>
      <c r="E1272" s="230">
        <v>0</v>
      </c>
    </row>
    <row r="1273" spans="1:5" s="120" customFormat="1" ht="12.75">
      <c r="A1273" s="137" t="s">
        <v>2058</v>
      </c>
      <c r="B1273" s="138">
        <v>1070034</v>
      </c>
      <c r="C1273" s="138" t="s">
        <v>2059</v>
      </c>
      <c r="D1273" s="140">
        <v>550</v>
      </c>
      <c r="E1273" s="230">
        <v>78814.99999999993</v>
      </c>
    </row>
    <row r="1274" spans="1:5" s="120" customFormat="1" ht="12.75">
      <c r="A1274" s="137" t="s">
        <v>2058</v>
      </c>
      <c r="B1274" s="138">
        <v>1070035</v>
      </c>
      <c r="C1274" s="138" t="s">
        <v>2060</v>
      </c>
      <c r="D1274" s="140">
        <v>550</v>
      </c>
      <c r="E1274" s="230">
        <v>141844.99999999988</v>
      </c>
    </row>
    <row r="1275" spans="1:237" s="153" customFormat="1" ht="12.75">
      <c r="A1275" s="137" t="s">
        <v>2058</v>
      </c>
      <c r="B1275" s="138">
        <v>1070036</v>
      </c>
      <c r="C1275" s="138" t="s">
        <v>2061</v>
      </c>
      <c r="D1275" s="140">
        <v>40</v>
      </c>
      <c r="E1275" s="230">
        <v>17191.999999999985</v>
      </c>
      <c r="F1275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20"/>
      <c r="AV1275" s="120"/>
      <c r="AW1275" s="120"/>
      <c r="AX1275" s="120"/>
      <c r="AY1275" s="120"/>
      <c r="AZ1275" s="120"/>
      <c r="BA1275" s="120"/>
      <c r="BB1275" s="120"/>
      <c r="BC1275" s="120"/>
      <c r="BD1275" s="120"/>
      <c r="BE1275" s="120"/>
      <c r="BF1275" s="120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20"/>
      <c r="BS1275" s="120"/>
      <c r="BT1275" s="120"/>
      <c r="BU1275" s="120"/>
      <c r="BV1275" s="120"/>
      <c r="BW1275" s="120"/>
      <c r="BX1275" s="120"/>
      <c r="BY1275" s="120"/>
      <c r="BZ1275" s="120"/>
      <c r="CA1275" s="120"/>
      <c r="CB1275" s="120"/>
      <c r="CC1275" s="120"/>
      <c r="CD1275" s="120"/>
      <c r="CE1275" s="120"/>
      <c r="CF1275" s="120"/>
      <c r="CG1275" s="120"/>
      <c r="CH1275" s="120"/>
      <c r="CI1275" s="120"/>
      <c r="CJ1275" s="120"/>
      <c r="CK1275" s="120"/>
      <c r="CL1275" s="120"/>
      <c r="CM1275" s="120"/>
      <c r="CN1275" s="120"/>
      <c r="CO1275" s="120"/>
      <c r="CP1275" s="120"/>
      <c r="CQ1275" s="120"/>
      <c r="CR1275" s="120"/>
      <c r="CS1275" s="120"/>
      <c r="CT1275" s="120"/>
      <c r="CU1275" s="120"/>
      <c r="CV1275" s="120"/>
      <c r="CW1275" s="120"/>
      <c r="CX1275" s="120"/>
      <c r="CY1275" s="120"/>
      <c r="CZ1275" s="120"/>
      <c r="DA1275" s="120"/>
      <c r="DB1275" s="120"/>
      <c r="DC1275" s="120"/>
      <c r="DD1275" s="120"/>
      <c r="DE1275" s="120"/>
      <c r="DF1275" s="120"/>
      <c r="DG1275" s="120"/>
      <c r="DH1275" s="120"/>
      <c r="DI1275" s="120"/>
      <c r="DJ1275" s="120"/>
      <c r="DK1275" s="120"/>
      <c r="DL1275" s="120"/>
      <c r="DM1275" s="120"/>
      <c r="DN1275" s="120"/>
      <c r="DO1275" s="120"/>
      <c r="DP1275" s="120"/>
      <c r="DQ1275" s="120"/>
      <c r="DR1275" s="120"/>
      <c r="DS1275" s="120"/>
      <c r="DT1275" s="120"/>
      <c r="DU1275" s="120"/>
      <c r="DV1275" s="120"/>
      <c r="DW1275" s="120"/>
      <c r="DX1275" s="120"/>
      <c r="DY1275" s="120"/>
      <c r="DZ1275" s="120"/>
      <c r="EA1275" s="120"/>
      <c r="EB1275" s="120"/>
      <c r="EC1275" s="120"/>
      <c r="ED1275" s="120"/>
      <c r="EE1275" s="120"/>
      <c r="EF1275" s="120"/>
      <c r="EG1275" s="120"/>
      <c r="EH1275" s="120"/>
      <c r="EI1275" s="120"/>
      <c r="EJ1275" s="120"/>
      <c r="EK1275" s="120"/>
      <c r="EL1275" s="120"/>
      <c r="EM1275" s="120"/>
      <c r="EN1275" s="120"/>
      <c r="EO1275" s="120"/>
      <c r="EP1275" s="120"/>
      <c r="EQ1275" s="120"/>
      <c r="ER1275" s="120"/>
      <c r="ES1275" s="120"/>
      <c r="ET1275" s="120"/>
      <c r="EU1275" s="120"/>
      <c r="EV1275" s="120"/>
      <c r="EW1275" s="120"/>
      <c r="EX1275" s="120"/>
      <c r="EY1275" s="120"/>
      <c r="EZ1275" s="120"/>
      <c r="FA1275" s="120"/>
      <c r="FB1275" s="120"/>
      <c r="FC1275" s="120"/>
      <c r="FD1275" s="120"/>
      <c r="FE1275" s="120"/>
      <c r="FF1275" s="120"/>
      <c r="FG1275" s="120"/>
      <c r="FH1275" s="120"/>
      <c r="FI1275" s="120"/>
      <c r="FJ1275" s="120"/>
      <c r="FK1275" s="120"/>
      <c r="FL1275" s="120"/>
      <c r="FM1275" s="120"/>
      <c r="FN1275" s="120"/>
      <c r="FO1275" s="120"/>
      <c r="FP1275" s="120"/>
      <c r="FQ1275" s="120"/>
      <c r="FR1275" s="120"/>
      <c r="FS1275" s="120"/>
      <c r="FT1275" s="120"/>
      <c r="FU1275" s="120"/>
      <c r="FV1275" s="120"/>
      <c r="FW1275" s="120"/>
      <c r="FX1275" s="120"/>
      <c r="FY1275" s="120"/>
      <c r="FZ1275" s="120"/>
      <c r="GA1275" s="120"/>
      <c r="GB1275" s="120"/>
      <c r="GC1275" s="120"/>
      <c r="GD1275" s="120"/>
      <c r="GE1275" s="120"/>
      <c r="GF1275" s="120"/>
      <c r="GG1275" s="120"/>
      <c r="GH1275" s="120"/>
      <c r="GI1275" s="120"/>
      <c r="GJ1275" s="120"/>
      <c r="GK1275" s="120"/>
      <c r="GL1275" s="120"/>
      <c r="GM1275" s="120"/>
      <c r="GN1275" s="120"/>
      <c r="GO1275" s="120"/>
      <c r="GP1275" s="120"/>
      <c r="GQ1275" s="120"/>
      <c r="GR1275" s="120"/>
      <c r="GS1275" s="120"/>
      <c r="GT1275" s="120"/>
      <c r="GU1275" s="120"/>
      <c r="GV1275" s="120"/>
      <c r="GW1275" s="120"/>
      <c r="GX1275" s="120"/>
      <c r="GY1275" s="120"/>
      <c r="GZ1275" s="120"/>
      <c r="HA1275" s="120"/>
      <c r="HB1275" s="120"/>
      <c r="HC1275" s="120"/>
      <c r="HD1275" s="120"/>
      <c r="HE1275" s="120"/>
      <c r="HF1275" s="120"/>
      <c r="HG1275" s="120"/>
      <c r="HH1275" s="120"/>
      <c r="HI1275" s="120"/>
      <c r="HJ1275" s="120"/>
      <c r="HK1275" s="120"/>
      <c r="HL1275" s="120"/>
      <c r="HM1275" s="120"/>
      <c r="HN1275" s="120"/>
      <c r="HO1275" s="120"/>
      <c r="HP1275" s="120"/>
      <c r="HQ1275" s="120"/>
      <c r="HR1275" s="120"/>
      <c r="HS1275" s="120"/>
      <c r="HT1275" s="120"/>
      <c r="HU1275" s="120"/>
      <c r="HV1275" s="120"/>
      <c r="HW1275" s="120"/>
      <c r="HX1275" s="120"/>
      <c r="HY1275" s="120"/>
      <c r="HZ1275" s="120"/>
      <c r="IA1275" s="120"/>
      <c r="IB1275" s="120"/>
      <c r="IC1275" s="120"/>
    </row>
    <row r="1276" spans="1:5" ht="12.75">
      <c r="A1276" s="137" t="s">
        <v>2058</v>
      </c>
      <c r="B1276" s="138">
        <v>2070924</v>
      </c>
      <c r="C1276" s="138" t="s">
        <v>2062</v>
      </c>
      <c r="D1276" s="140">
        <v>180</v>
      </c>
      <c r="E1276" s="230">
        <v>472949.99999999953</v>
      </c>
    </row>
    <row r="1277" spans="1:5" ht="12.75">
      <c r="A1277" s="137" t="s">
        <v>2058</v>
      </c>
      <c r="B1277" s="138">
        <v>2070936</v>
      </c>
      <c r="C1277" s="138" t="s">
        <v>2063</v>
      </c>
      <c r="D1277" s="140">
        <v>230</v>
      </c>
      <c r="E1277" s="230">
        <v>284233.99999999977</v>
      </c>
    </row>
    <row r="1278" spans="1:5" ht="12.75">
      <c r="A1278" s="137" t="s">
        <v>2058</v>
      </c>
      <c r="B1278" s="138">
        <v>1070620</v>
      </c>
      <c r="C1278" s="138" t="s">
        <v>2064</v>
      </c>
      <c r="D1278" s="140">
        <v>20</v>
      </c>
      <c r="E1278" s="230">
        <v>2865.9999999999977</v>
      </c>
    </row>
    <row r="1279" spans="1:6" s="154" customFormat="1" ht="15">
      <c r="A1279" s="137" t="s">
        <v>2058</v>
      </c>
      <c r="B1279" s="138">
        <v>1070621</v>
      </c>
      <c r="C1279" s="138" t="s">
        <v>2065</v>
      </c>
      <c r="D1279" s="140">
        <v>20</v>
      </c>
      <c r="E1279" s="230">
        <v>5157.999999999996</v>
      </c>
      <c r="F1279"/>
    </row>
    <row r="1280" spans="1:6" s="154" customFormat="1" ht="15">
      <c r="A1280" s="137" t="s">
        <v>2058</v>
      </c>
      <c r="B1280" s="138">
        <v>1070622</v>
      </c>
      <c r="C1280" s="138" t="s">
        <v>2066</v>
      </c>
      <c r="D1280" s="140">
        <v>10</v>
      </c>
      <c r="E1280" s="230">
        <v>4297.999999999996</v>
      </c>
      <c r="F1280"/>
    </row>
    <row r="1281" spans="1:6" s="120" customFormat="1" ht="12.75">
      <c r="A1281" s="137" t="s">
        <v>2058</v>
      </c>
      <c r="B1281" s="138">
        <v>1070920</v>
      </c>
      <c r="C1281" s="138" t="s">
        <v>2067</v>
      </c>
      <c r="D1281" s="140">
        <v>3700</v>
      </c>
      <c r="E1281" s="230">
        <v>530209.9999999995</v>
      </c>
      <c r="F1281"/>
    </row>
    <row r="1282" spans="1:5" ht="12.75">
      <c r="A1282" s="137" t="s">
        <v>2058</v>
      </c>
      <c r="B1282" s="138">
        <v>1070921</v>
      </c>
      <c r="C1282" s="138" t="s">
        <v>2068</v>
      </c>
      <c r="D1282" s="140">
        <v>4800</v>
      </c>
      <c r="E1282" s="230">
        <v>1237919.999999999</v>
      </c>
    </row>
    <row r="1283" spans="1:5" ht="12.75">
      <c r="A1283" s="137" t="s">
        <v>2058</v>
      </c>
      <c r="B1283" s="138">
        <v>1070922</v>
      </c>
      <c r="C1283" s="138" t="s">
        <v>2069</v>
      </c>
      <c r="D1283" s="140">
        <v>150</v>
      </c>
      <c r="E1283" s="230">
        <v>64469.99999999995</v>
      </c>
    </row>
    <row r="1284" spans="1:6" s="120" customFormat="1" ht="12.75">
      <c r="A1284" s="137" t="s">
        <v>2058</v>
      </c>
      <c r="B1284" s="138">
        <v>1070923</v>
      </c>
      <c r="C1284" s="138" t="s">
        <v>2070</v>
      </c>
      <c r="D1284" s="140">
        <v>160</v>
      </c>
      <c r="E1284" s="230">
        <v>101871.99999999991</v>
      </c>
      <c r="F1284"/>
    </row>
    <row r="1285" spans="1:5" ht="12.75">
      <c r="A1285" s="137" t="s">
        <v>2058</v>
      </c>
      <c r="B1285" s="138">
        <v>1070935</v>
      </c>
      <c r="C1285" s="138" t="s">
        <v>2071</v>
      </c>
      <c r="D1285" s="140">
        <v>1600</v>
      </c>
      <c r="E1285" s="230">
        <v>229279.99999999983</v>
      </c>
    </row>
    <row r="1286" spans="1:6" s="120" customFormat="1" ht="12.75">
      <c r="A1286" s="137" t="s">
        <v>2058</v>
      </c>
      <c r="B1286" s="138">
        <v>1070928</v>
      </c>
      <c r="C1286" s="138" t="s">
        <v>2072</v>
      </c>
      <c r="D1286" s="140">
        <v>5000</v>
      </c>
      <c r="E1286" s="230">
        <v>1289499.999999999</v>
      </c>
      <c r="F1286"/>
    </row>
    <row r="1287" spans="1:5" ht="12.75">
      <c r="A1287" s="137" t="s">
        <v>2058</v>
      </c>
      <c r="B1287" s="138">
        <v>1070929</v>
      </c>
      <c r="C1287" s="138" t="s">
        <v>2073</v>
      </c>
      <c r="D1287" s="140">
        <v>2200</v>
      </c>
      <c r="E1287" s="230">
        <v>945559.9999999993</v>
      </c>
    </row>
    <row r="1288" spans="1:5" ht="12.75">
      <c r="A1288" s="137" t="s">
        <v>2058</v>
      </c>
      <c r="B1288" s="138">
        <v>1070004</v>
      </c>
      <c r="C1288" s="138" t="s">
        <v>2074</v>
      </c>
      <c r="D1288" s="140">
        <v>20</v>
      </c>
      <c r="E1288" s="230">
        <v>2865.9999999999977</v>
      </c>
    </row>
    <row r="1289" spans="1:5" ht="12.75">
      <c r="A1289" s="137" t="s">
        <v>2058</v>
      </c>
      <c r="B1289" s="138">
        <v>1070001</v>
      </c>
      <c r="C1289" s="138" t="s">
        <v>2075</v>
      </c>
      <c r="D1289" s="140">
        <v>40</v>
      </c>
      <c r="E1289" s="230">
        <v>10315.999999999993</v>
      </c>
    </row>
    <row r="1290" spans="1:5" ht="12.75">
      <c r="A1290" s="137" t="s">
        <v>2058</v>
      </c>
      <c r="B1290" s="138">
        <v>1070002</v>
      </c>
      <c r="C1290" s="138" t="s">
        <v>2076</v>
      </c>
      <c r="D1290" s="140">
        <v>30</v>
      </c>
      <c r="E1290" s="230">
        <v>12893.999999999989</v>
      </c>
    </row>
    <row r="1291" spans="1:5" ht="12.75">
      <c r="A1291" s="137" t="s">
        <v>2058</v>
      </c>
      <c r="B1291" s="138">
        <v>1070670</v>
      </c>
      <c r="C1291" s="138" t="s">
        <v>2077</v>
      </c>
      <c r="D1291" s="140">
        <v>50</v>
      </c>
      <c r="E1291" s="230">
        <v>12894.999999999987</v>
      </c>
    </row>
    <row r="1292" spans="1:5" ht="12.75">
      <c r="A1292" s="137"/>
      <c r="B1292" s="138"/>
      <c r="C1292" s="138"/>
      <c r="D1292" s="140"/>
      <c r="E1292" s="230">
        <v>0</v>
      </c>
    </row>
    <row r="1293" spans="1:6" s="120" customFormat="1" ht="12.75">
      <c r="A1293" s="137" t="s">
        <v>2078</v>
      </c>
      <c r="B1293" s="138" t="s">
        <v>3</v>
      </c>
      <c r="C1293" s="138" t="s">
        <v>2079</v>
      </c>
      <c r="D1293" s="140">
        <v>350</v>
      </c>
      <c r="E1293" s="230">
        <v>158374.99999999988</v>
      </c>
      <c r="F1293"/>
    </row>
    <row r="1294" spans="1:5" ht="12.75">
      <c r="A1294" s="137"/>
      <c r="B1294" s="138"/>
      <c r="C1294" s="138"/>
      <c r="D1294" s="140"/>
      <c r="E1294" s="230">
        <v>0</v>
      </c>
    </row>
    <row r="1295" spans="1:5" ht="12.75">
      <c r="A1295" s="137" t="s">
        <v>2078</v>
      </c>
      <c r="B1295" s="138">
        <v>1071122</v>
      </c>
      <c r="C1295" s="138" t="s">
        <v>166</v>
      </c>
      <c r="D1295" s="140">
        <v>7500</v>
      </c>
      <c r="E1295" s="230">
        <v>1088249.999999999</v>
      </c>
    </row>
    <row r="1296" spans="1:6" s="120" customFormat="1" ht="12.75">
      <c r="A1296" s="137" t="s">
        <v>2078</v>
      </c>
      <c r="B1296" s="138">
        <v>1071121</v>
      </c>
      <c r="C1296" s="138" t="s">
        <v>165</v>
      </c>
      <c r="D1296" s="140">
        <v>21000</v>
      </c>
      <c r="E1296" s="230">
        <v>2032799.9999999981</v>
      </c>
      <c r="F1296"/>
    </row>
    <row r="1297" spans="1:5" ht="12.75">
      <c r="A1297" s="137" t="s">
        <v>2078</v>
      </c>
      <c r="B1297" s="138">
        <v>1071702</v>
      </c>
      <c r="C1297" s="138" t="s">
        <v>287</v>
      </c>
      <c r="D1297" s="140">
        <v>1100</v>
      </c>
      <c r="E1297" s="230">
        <v>159609.99999999985</v>
      </c>
    </row>
    <row r="1298" spans="1:6" s="120" customFormat="1" ht="12.75">
      <c r="A1298" s="137" t="s">
        <v>2078</v>
      </c>
      <c r="B1298" s="138">
        <v>1071701</v>
      </c>
      <c r="C1298" s="138" t="s">
        <v>288</v>
      </c>
      <c r="D1298" s="140">
        <v>18000</v>
      </c>
      <c r="E1298" s="230">
        <v>1742399.9999999986</v>
      </c>
      <c r="F1298"/>
    </row>
    <row r="1299" spans="1:5" ht="12.75">
      <c r="A1299" s="137"/>
      <c r="B1299" s="138"/>
      <c r="C1299" s="138"/>
      <c r="D1299" s="140"/>
      <c r="E1299" s="230">
        <v>0</v>
      </c>
    </row>
    <row r="1300" spans="1:5" ht="12.75">
      <c r="A1300" s="137" t="s">
        <v>2080</v>
      </c>
      <c r="B1300" s="138">
        <v>1071711</v>
      </c>
      <c r="C1300" s="138" t="s">
        <v>2081</v>
      </c>
      <c r="D1300" s="140">
        <v>60000</v>
      </c>
      <c r="E1300" s="230">
        <v>6923999.999999994</v>
      </c>
    </row>
    <row r="1301" spans="1:6" s="120" customFormat="1" ht="12.75">
      <c r="A1301" s="137" t="s">
        <v>2080</v>
      </c>
      <c r="B1301" s="138">
        <v>1071710</v>
      </c>
      <c r="C1301" s="138" t="s">
        <v>2082</v>
      </c>
      <c r="D1301" s="140">
        <v>6100</v>
      </c>
      <c r="E1301" s="230">
        <v>635009.9999999994</v>
      </c>
      <c r="F1301"/>
    </row>
    <row r="1302" spans="1:5" ht="12.75">
      <c r="A1302" s="137"/>
      <c r="B1302" s="138"/>
      <c r="C1302" s="138"/>
      <c r="D1302" s="140"/>
      <c r="E1302" s="230">
        <v>0</v>
      </c>
    </row>
    <row r="1303" spans="1:5" ht="12.75">
      <c r="A1303" s="137" t="s">
        <v>2083</v>
      </c>
      <c r="B1303" s="138">
        <v>1071722</v>
      </c>
      <c r="C1303" s="138" t="s">
        <v>2084</v>
      </c>
      <c r="D1303" s="140">
        <v>3100</v>
      </c>
      <c r="E1303" s="230">
        <v>253579.9999999998</v>
      </c>
    </row>
    <row r="1304" spans="1:6" s="120" customFormat="1" ht="12.75">
      <c r="A1304" s="137" t="s">
        <v>2083</v>
      </c>
      <c r="B1304" s="138">
        <v>1071720</v>
      </c>
      <c r="C1304" s="138" t="s">
        <v>2085</v>
      </c>
      <c r="D1304" s="140">
        <v>6000</v>
      </c>
      <c r="E1304" s="230">
        <v>400199.99999999965</v>
      </c>
      <c r="F1304"/>
    </row>
    <row r="1305" spans="1:5" ht="12.75">
      <c r="A1305" s="137" t="s">
        <v>2083</v>
      </c>
      <c r="B1305" s="138">
        <v>1071721</v>
      </c>
      <c r="C1305" s="138" t="s">
        <v>2086</v>
      </c>
      <c r="D1305" s="140">
        <v>96000</v>
      </c>
      <c r="E1305" s="230">
        <v>8563199.999999993</v>
      </c>
    </row>
    <row r="1306" spans="1:5" ht="12.75">
      <c r="A1306" s="137" t="s">
        <v>2083</v>
      </c>
      <c r="B1306" s="138">
        <v>1071320</v>
      </c>
      <c r="C1306" s="138" t="s">
        <v>2087</v>
      </c>
      <c r="D1306" s="140">
        <v>50</v>
      </c>
      <c r="E1306" s="230">
        <v>3334.9999999999973</v>
      </c>
    </row>
    <row r="1307" spans="1:5" ht="12.75">
      <c r="A1307" s="137" t="s">
        <v>2083</v>
      </c>
      <c r="B1307" s="138">
        <v>1071322</v>
      </c>
      <c r="C1307" s="138" t="s">
        <v>2088</v>
      </c>
      <c r="D1307" s="140">
        <v>200</v>
      </c>
      <c r="E1307" s="230">
        <v>17839.999999999985</v>
      </c>
    </row>
    <row r="1308" spans="1:6" s="120" customFormat="1" ht="12.75">
      <c r="A1308" s="137" t="s">
        <v>2083</v>
      </c>
      <c r="B1308" s="138">
        <v>1071324</v>
      </c>
      <c r="C1308" s="138" t="s">
        <v>2089</v>
      </c>
      <c r="D1308" s="140">
        <v>30</v>
      </c>
      <c r="E1308" s="230">
        <v>3683.9999999999973</v>
      </c>
      <c r="F1308"/>
    </row>
    <row r="1309" spans="1:5" ht="12.75">
      <c r="A1309" s="137" t="s">
        <v>2083</v>
      </c>
      <c r="B1309" s="138">
        <v>1071624</v>
      </c>
      <c r="C1309" s="138" t="s">
        <v>2090</v>
      </c>
      <c r="D1309" s="140">
        <v>800</v>
      </c>
      <c r="E1309" s="230">
        <v>53359.999999999956</v>
      </c>
    </row>
    <row r="1310" spans="1:5" ht="12.75">
      <c r="A1310" s="137" t="s">
        <v>2083</v>
      </c>
      <c r="B1310" s="138">
        <v>1071626</v>
      </c>
      <c r="C1310" s="138" t="s">
        <v>289</v>
      </c>
      <c r="D1310" s="140">
        <v>7000</v>
      </c>
      <c r="E1310" s="230">
        <v>624399.9999999995</v>
      </c>
    </row>
    <row r="1311" spans="1:5" ht="12.75">
      <c r="A1311" s="137"/>
      <c r="B1311" s="138"/>
      <c r="C1311" s="138"/>
      <c r="D1311" s="140"/>
      <c r="E1311" s="230">
        <v>0</v>
      </c>
    </row>
    <row r="1312" spans="1:6" s="120" customFormat="1" ht="12.75">
      <c r="A1312" s="137" t="s">
        <v>2091</v>
      </c>
      <c r="B1312" s="138">
        <v>1071750</v>
      </c>
      <c r="C1312" s="138" t="s">
        <v>2092</v>
      </c>
      <c r="D1312" s="140">
        <v>6800</v>
      </c>
      <c r="E1312" s="230">
        <v>395079.99999999965</v>
      </c>
      <c r="F1312"/>
    </row>
    <row r="1313" spans="1:5" ht="12.75">
      <c r="A1313" s="137" t="s">
        <v>2091</v>
      </c>
      <c r="B1313" s="138">
        <v>1071751</v>
      </c>
      <c r="C1313" s="138" t="s">
        <v>2093</v>
      </c>
      <c r="D1313" s="140">
        <v>9900</v>
      </c>
      <c r="E1313" s="230">
        <v>938519.9999999992</v>
      </c>
    </row>
    <row r="1314" spans="1:6" s="154" customFormat="1" ht="15">
      <c r="A1314" s="137" t="s">
        <v>2091</v>
      </c>
      <c r="B1314" s="138">
        <v>1071752</v>
      </c>
      <c r="C1314" s="138" t="s">
        <v>2094</v>
      </c>
      <c r="D1314" s="140">
        <v>1300</v>
      </c>
      <c r="E1314" s="230">
        <v>250509.99999999977</v>
      </c>
      <c r="F1314"/>
    </row>
    <row r="1315" spans="1:5" ht="12.75">
      <c r="A1315" s="137" t="s">
        <v>2091</v>
      </c>
      <c r="B1315" s="138">
        <v>1071330</v>
      </c>
      <c r="C1315" s="138" t="s">
        <v>2095</v>
      </c>
      <c r="D1315" s="140"/>
      <c r="E1315" s="230">
        <v>0</v>
      </c>
    </row>
    <row r="1316" spans="1:5" ht="12.75">
      <c r="A1316" s="137" t="s">
        <v>2091</v>
      </c>
      <c r="B1316" s="138">
        <v>1071331</v>
      </c>
      <c r="C1316" s="138" t="s">
        <v>2096</v>
      </c>
      <c r="D1316" s="140"/>
      <c r="E1316" s="230">
        <v>0</v>
      </c>
    </row>
    <row r="1317" spans="1:5" ht="12.75">
      <c r="A1317" s="137"/>
      <c r="B1317" s="138"/>
      <c r="C1317" s="138"/>
      <c r="D1317" s="140"/>
      <c r="E1317" s="230">
        <v>0</v>
      </c>
    </row>
    <row r="1318" spans="1:6" s="120" customFormat="1" ht="12.75">
      <c r="A1318" s="137" t="s">
        <v>2097</v>
      </c>
      <c r="B1318" s="138">
        <v>1077196</v>
      </c>
      <c r="C1318" s="138" t="s">
        <v>2098</v>
      </c>
      <c r="D1318" s="140">
        <v>800</v>
      </c>
      <c r="E1318" s="230">
        <v>48079.999999999956</v>
      </c>
      <c r="F1318"/>
    </row>
    <row r="1319" spans="1:5" ht="12.75">
      <c r="A1319" s="137" t="s">
        <v>2097</v>
      </c>
      <c r="B1319" s="138">
        <v>1077260</v>
      </c>
      <c r="C1319" s="138" t="s">
        <v>2099</v>
      </c>
      <c r="D1319" s="140">
        <v>1700</v>
      </c>
      <c r="E1319" s="230">
        <v>102169.99999999991</v>
      </c>
    </row>
    <row r="1320" spans="1:5" ht="12.75">
      <c r="A1320" s="137"/>
      <c r="B1320" s="138"/>
      <c r="C1320" s="138"/>
      <c r="D1320" s="140"/>
      <c r="E1320" s="230">
        <v>0</v>
      </c>
    </row>
    <row r="1321" spans="1:5" ht="12.75">
      <c r="A1321" s="137" t="s">
        <v>2100</v>
      </c>
      <c r="B1321" s="138">
        <v>1071461</v>
      </c>
      <c r="C1321" s="138" t="s">
        <v>167</v>
      </c>
      <c r="D1321" s="140">
        <v>660</v>
      </c>
      <c r="E1321" s="230">
        <v>551363.9999999995</v>
      </c>
    </row>
    <row r="1322" spans="1:5" ht="12.75">
      <c r="A1322" s="137"/>
      <c r="B1322" s="138"/>
      <c r="C1322" s="138"/>
      <c r="D1322" s="140"/>
      <c r="E1322" s="230">
        <v>0</v>
      </c>
    </row>
    <row r="1323" spans="1:5" ht="12.75">
      <c r="A1323" s="137" t="s">
        <v>2101</v>
      </c>
      <c r="B1323" s="138">
        <v>1077302</v>
      </c>
      <c r="C1323" s="138" t="s">
        <v>2102</v>
      </c>
      <c r="D1323" s="140">
        <v>2600</v>
      </c>
      <c r="E1323" s="230">
        <v>229319.9999999998</v>
      </c>
    </row>
    <row r="1324" spans="1:5" ht="12.75">
      <c r="A1324" s="137" t="s">
        <v>2101</v>
      </c>
      <c r="B1324" s="138">
        <v>1077300</v>
      </c>
      <c r="C1324" s="138" t="s">
        <v>2103</v>
      </c>
      <c r="D1324" s="140">
        <v>4200</v>
      </c>
      <c r="E1324" s="230">
        <v>370439.9999999997</v>
      </c>
    </row>
    <row r="1325" spans="1:5" ht="12.75">
      <c r="A1325" s="137" t="s">
        <v>2101</v>
      </c>
      <c r="B1325" s="138">
        <v>1077301</v>
      </c>
      <c r="C1325" s="138" t="s">
        <v>2104</v>
      </c>
      <c r="D1325" s="140">
        <v>2200</v>
      </c>
      <c r="E1325" s="230">
        <v>190959.99999999983</v>
      </c>
    </row>
    <row r="1326" spans="1:5" ht="12.75">
      <c r="A1326" s="137" t="s">
        <v>2101</v>
      </c>
      <c r="B1326" s="138">
        <v>1077151</v>
      </c>
      <c r="C1326" s="138" t="s">
        <v>2105</v>
      </c>
      <c r="D1326" s="140">
        <v>250</v>
      </c>
      <c r="E1326" s="230">
        <v>22049.99999999998</v>
      </c>
    </row>
    <row r="1327" spans="1:5" ht="12.75">
      <c r="A1327" s="137" t="s">
        <v>2101</v>
      </c>
      <c r="B1327" s="138">
        <v>1077311</v>
      </c>
      <c r="C1327" s="138" t="s">
        <v>2106</v>
      </c>
      <c r="D1327" s="140">
        <v>200</v>
      </c>
      <c r="E1327" s="230">
        <v>17359.999999999985</v>
      </c>
    </row>
    <row r="1328" spans="1:6" s="120" customFormat="1" ht="12.75">
      <c r="A1328" s="137" t="s">
        <v>2101</v>
      </c>
      <c r="B1328" s="138">
        <v>1077313</v>
      </c>
      <c r="C1328" s="138" t="s">
        <v>2107</v>
      </c>
      <c r="D1328" s="140">
        <v>100</v>
      </c>
      <c r="E1328" s="230">
        <v>8819.999999999993</v>
      </c>
      <c r="F1328"/>
    </row>
    <row r="1329" spans="1:5" ht="12.75">
      <c r="A1329" s="137"/>
      <c r="B1329" s="138"/>
      <c r="C1329" s="138"/>
      <c r="D1329" s="140"/>
      <c r="E1329" s="230">
        <v>0</v>
      </c>
    </row>
    <row r="1330" spans="1:6" s="155" customFormat="1" ht="15">
      <c r="A1330" s="137" t="s">
        <v>2108</v>
      </c>
      <c r="B1330" s="138">
        <v>1077400</v>
      </c>
      <c r="C1330" s="138" t="s">
        <v>2109</v>
      </c>
      <c r="D1330" s="140">
        <v>20</v>
      </c>
      <c r="E1330" s="230">
        <v>5531.9999999999945</v>
      </c>
      <c r="F1330"/>
    </row>
    <row r="1331" spans="1:5" ht="12.75">
      <c r="A1331" s="137" t="s">
        <v>2108</v>
      </c>
      <c r="B1331" s="138">
        <v>1077401</v>
      </c>
      <c r="C1331" s="138" t="s">
        <v>2110</v>
      </c>
      <c r="D1331" s="140">
        <v>60</v>
      </c>
      <c r="E1331" s="230">
        <v>8471.999999999993</v>
      </c>
    </row>
    <row r="1332" spans="1:5" ht="12.75">
      <c r="A1332" s="137"/>
      <c r="B1332" s="138"/>
      <c r="C1332" s="138"/>
      <c r="D1332" s="140"/>
      <c r="E1332" s="230">
        <v>0</v>
      </c>
    </row>
    <row r="1333" spans="1:6" s="120" customFormat="1" ht="12.75">
      <c r="A1333" s="137" t="s">
        <v>2111</v>
      </c>
      <c r="B1333" s="138">
        <v>1072740</v>
      </c>
      <c r="C1333" s="138" t="s">
        <v>2112</v>
      </c>
      <c r="D1333" s="140">
        <v>900</v>
      </c>
      <c r="E1333" s="230">
        <v>251189.9999999998</v>
      </c>
      <c r="F1333"/>
    </row>
    <row r="1334" spans="1:5" ht="12.75">
      <c r="A1334" s="137"/>
      <c r="B1334" s="138"/>
      <c r="C1334" s="138"/>
      <c r="D1334" s="140"/>
      <c r="E1334" s="230">
        <v>0</v>
      </c>
    </row>
    <row r="1335" spans="1:6" s="120" customFormat="1" ht="12.75">
      <c r="A1335" s="137" t="s">
        <v>2113</v>
      </c>
      <c r="B1335" s="138">
        <v>1072762</v>
      </c>
      <c r="C1335" s="138" t="s">
        <v>2114</v>
      </c>
      <c r="D1335" s="140">
        <v>800</v>
      </c>
      <c r="E1335" s="230">
        <v>155519.99999999988</v>
      </c>
      <c r="F1335"/>
    </row>
    <row r="1336" spans="1:5" ht="12.75">
      <c r="A1336" s="137" t="s">
        <v>2113</v>
      </c>
      <c r="B1336" s="138">
        <v>1072763</v>
      </c>
      <c r="C1336" s="138" t="s">
        <v>2115</v>
      </c>
      <c r="D1336" s="140">
        <v>1200</v>
      </c>
      <c r="E1336" s="230">
        <v>108359.99999999991</v>
      </c>
    </row>
    <row r="1337" spans="1:6" s="120" customFormat="1" ht="12.75">
      <c r="A1337" s="137"/>
      <c r="B1337" s="138"/>
      <c r="C1337" s="138"/>
      <c r="D1337" s="140"/>
      <c r="E1337" s="230">
        <v>0</v>
      </c>
      <c r="F1337"/>
    </row>
    <row r="1338" spans="1:5" ht="12.75">
      <c r="A1338" s="137" t="s">
        <v>2116</v>
      </c>
      <c r="B1338" s="138">
        <v>1072730</v>
      </c>
      <c r="C1338" s="138" t="s">
        <v>2117</v>
      </c>
      <c r="D1338" s="140">
        <v>3500</v>
      </c>
      <c r="E1338" s="230">
        <v>479499.99999999953</v>
      </c>
    </row>
    <row r="1339" spans="1:6" s="120" customFormat="1" ht="12.75">
      <c r="A1339" s="137" t="s">
        <v>2116</v>
      </c>
      <c r="B1339" s="138">
        <v>1072731</v>
      </c>
      <c r="C1339" s="138" t="s">
        <v>2118</v>
      </c>
      <c r="D1339" s="140">
        <v>1600</v>
      </c>
      <c r="E1339" s="230">
        <v>436479.9999999996</v>
      </c>
      <c r="F1339"/>
    </row>
    <row r="1340" spans="1:5" ht="12.75">
      <c r="A1340" s="137"/>
      <c r="B1340" s="138"/>
      <c r="C1340" s="138"/>
      <c r="D1340" s="140"/>
      <c r="E1340" s="230">
        <v>0</v>
      </c>
    </row>
    <row r="1341" spans="1:6" s="154" customFormat="1" ht="15">
      <c r="A1341" s="137" t="s">
        <v>2119</v>
      </c>
      <c r="B1341" s="138">
        <v>1072700</v>
      </c>
      <c r="C1341" s="138" t="s">
        <v>232</v>
      </c>
      <c r="D1341" s="140">
        <v>800</v>
      </c>
      <c r="E1341" s="230">
        <v>257279.9999999998</v>
      </c>
      <c r="F1341"/>
    </row>
    <row r="1342" spans="1:5" ht="12.75">
      <c r="A1342" s="137" t="s">
        <v>2119</v>
      </c>
      <c r="B1342" s="138">
        <v>1072930</v>
      </c>
      <c r="C1342" s="138" t="s">
        <v>233</v>
      </c>
      <c r="D1342" s="140">
        <v>1400</v>
      </c>
      <c r="E1342" s="230">
        <v>450239.99999999965</v>
      </c>
    </row>
    <row r="1343" spans="1:6" s="120" customFormat="1" ht="12.75">
      <c r="A1343" s="137" t="s">
        <v>2119</v>
      </c>
      <c r="B1343" s="138">
        <v>1072920</v>
      </c>
      <c r="C1343" s="138" t="s">
        <v>2120</v>
      </c>
      <c r="D1343" s="140">
        <v>200</v>
      </c>
      <c r="E1343" s="230">
        <v>42879.99999999996</v>
      </c>
      <c r="F1343"/>
    </row>
    <row r="1344" spans="1:5" ht="12.75">
      <c r="A1344" s="137"/>
      <c r="B1344" s="138"/>
      <c r="C1344" s="138"/>
      <c r="D1344" s="140"/>
      <c r="E1344" s="230">
        <v>0</v>
      </c>
    </row>
    <row r="1345" spans="1:5" ht="12.75">
      <c r="A1345" s="137" t="s">
        <v>2121</v>
      </c>
      <c r="B1345" s="138">
        <v>1072062</v>
      </c>
      <c r="C1345" s="138" t="s">
        <v>2122</v>
      </c>
      <c r="D1345" s="140">
        <v>750</v>
      </c>
      <c r="E1345" s="230">
        <v>89324.99999999993</v>
      </c>
    </row>
    <row r="1346" spans="1:6" s="120" customFormat="1" ht="12.75">
      <c r="A1346" s="137" t="s">
        <v>2121</v>
      </c>
      <c r="B1346" s="138">
        <v>1072061</v>
      </c>
      <c r="C1346" s="138" t="s">
        <v>2123</v>
      </c>
      <c r="D1346" s="140">
        <v>950</v>
      </c>
      <c r="E1346" s="230">
        <v>226384.9999999998</v>
      </c>
      <c r="F1346"/>
    </row>
    <row r="1347" spans="1:5" ht="12.75">
      <c r="A1347" s="137" t="s">
        <v>2121</v>
      </c>
      <c r="B1347" s="138">
        <v>1072067</v>
      </c>
      <c r="C1347" s="138" t="s">
        <v>2124</v>
      </c>
      <c r="D1347" s="140">
        <v>100</v>
      </c>
      <c r="E1347" s="230">
        <v>29789.999999999967</v>
      </c>
    </row>
    <row r="1348" spans="1:6" s="120" customFormat="1" ht="12.75">
      <c r="A1348" s="137"/>
      <c r="B1348" s="138"/>
      <c r="C1348" s="138"/>
      <c r="D1348" s="140"/>
      <c r="E1348" s="230">
        <v>0</v>
      </c>
      <c r="F1348"/>
    </row>
    <row r="1349" spans="1:5" ht="12.75">
      <c r="A1349" s="137" t="s">
        <v>2125</v>
      </c>
      <c r="B1349" s="138">
        <v>1072915</v>
      </c>
      <c r="C1349" s="138" t="s">
        <v>2126</v>
      </c>
      <c r="D1349" s="140">
        <v>1400</v>
      </c>
      <c r="E1349" s="230">
        <v>283779.99999999977</v>
      </c>
    </row>
    <row r="1350" spans="1:5" ht="12.75">
      <c r="A1350" s="137" t="s">
        <v>2125</v>
      </c>
      <c r="B1350" s="138">
        <v>1072907</v>
      </c>
      <c r="C1350" s="138" t="s">
        <v>2127</v>
      </c>
      <c r="D1350" s="140"/>
      <c r="E1350" s="230">
        <v>0</v>
      </c>
    </row>
    <row r="1351" spans="1:6" s="154" customFormat="1" ht="15">
      <c r="A1351" s="137" t="s">
        <v>2125</v>
      </c>
      <c r="B1351" s="138">
        <v>1072909</v>
      </c>
      <c r="C1351" s="138" t="s">
        <v>2128</v>
      </c>
      <c r="D1351" s="140">
        <v>30</v>
      </c>
      <c r="E1351" s="230">
        <v>16088.999999999985</v>
      </c>
      <c r="F1351"/>
    </row>
    <row r="1352" spans="1:6" s="154" customFormat="1" ht="15">
      <c r="A1352" s="137" t="s">
        <v>2125</v>
      </c>
      <c r="B1352" s="138">
        <v>1072908</v>
      </c>
      <c r="C1352" s="138" t="s">
        <v>2129</v>
      </c>
      <c r="D1352" s="140">
        <v>200</v>
      </c>
      <c r="E1352" s="230">
        <v>40539.99999999996</v>
      </c>
      <c r="F1352"/>
    </row>
    <row r="1353" spans="1:5" ht="12.75">
      <c r="A1353" s="137" t="s">
        <v>2125</v>
      </c>
      <c r="B1353" s="138">
        <v>1072910</v>
      </c>
      <c r="C1353" s="138" t="s">
        <v>2130</v>
      </c>
      <c r="D1353" s="140">
        <v>4800</v>
      </c>
      <c r="E1353" s="230">
        <v>1200959.999999999</v>
      </c>
    </row>
    <row r="1354" spans="1:5" ht="12.75">
      <c r="A1354" s="137"/>
      <c r="B1354" s="138"/>
      <c r="C1354" s="138"/>
      <c r="D1354" s="140"/>
      <c r="E1354" s="230">
        <v>0</v>
      </c>
    </row>
    <row r="1355" spans="1:5" ht="12.75">
      <c r="A1355" s="137" t="s">
        <v>2131</v>
      </c>
      <c r="B1355" s="138">
        <v>1072636</v>
      </c>
      <c r="C1355" s="138" t="s">
        <v>2132</v>
      </c>
      <c r="D1355" s="140">
        <v>40</v>
      </c>
      <c r="E1355" s="230">
        <v>13615.999999999989</v>
      </c>
    </row>
    <row r="1356" spans="1:5" ht="12.75">
      <c r="A1356" s="137" t="s">
        <v>2131</v>
      </c>
      <c r="B1356" s="138">
        <v>1072635</v>
      </c>
      <c r="C1356" s="138" t="s">
        <v>2133</v>
      </c>
      <c r="D1356" s="140">
        <v>1000</v>
      </c>
      <c r="E1356" s="230">
        <v>170199.99999999985</v>
      </c>
    </row>
    <row r="1357" spans="1:5" ht="12.75">
      <c r="A1357" s="137" t="s">
        <v>2131</v>
      </c>
      <c r="B1357" s="138">
        <v>1072851</v>
      </c>
      <c r="C1357" s="138" t="s">
        <v>2134</v>
      </c>
      <c r="D1357" s="140">
        <v>40</v>
      </c>
      <c r="E1357" s="230">
        <v>6807.9999999999945</v>
      </c>
    </row>
    <row r="1358" spans="1:5" ht="12.75">
      <c r="A1358" s="137" t="s">
        <v>2131</v>
      </c>
      <c r="B1358" s="138">
        <v>1072723</v>
      </c>
      <c r="C1358" s="138" t="s">
        <v>2135</v>
      </c>
      <c r="D1358" s="140">
        <v>80</v>
      </c>
      <c r="E1358" s="230">
        <v>27231.999999999978</v>
      </c>
    </row>
    <row r="1359" spans="1:5" ht="12.75">
      <c r="A1359" s="137" t="s">
        <v>2131</v>
      </c>
      <c r="B1359" s="138">
        <v>1072724</v>
      </c>
      <c r="C1359" s="138" t="s">
        <v>2136</v>
      </c>
      <c r="D1359" s="140">
        <v>3500</v>
      </c>
      <c r="E1359" s="230">
        <v>595699.9999999995</v>
      </c>
    </row>
    <row r="1360" spans="1:6" s="120" customFormat="1" ht="12.75">
      <c r="A1360" s="137" t="s">
        <v>2131</v>
      </c>
      <c r="B1360" s="138">
        <v>1072643</v>
      </c>
      <c r="C1360" s="138" t="s">
        <v>2137</v>
      </c>
      <c r="D1360" s="140">
        <v>10</v>
      </c>
      <c r="E1360" s="230">
        <v>3403.9999999999973</v>
      </c>
      <c r="F1360"/>
    </row>
    <row r="1361" spans="1:5" ht="12.75">
      <c r="A1361" s="137" t="s">
        <v>2131</v>
      </c>
      <c r="B1361" s="138">
        <v>1072644</v>
      </c>
      <c r="C1361" s="138" t="s">
        <v>2138</v>
      </c>
      <c r="D1361" s="140">
        <v>50</v>
      </c>
      <c r="E1361" s="230">
        <v>8509.999999999993</v>
      </c>
    </row>
    <row r="1362" spans="1:5" ht="12.75">
      <c r="A1362" s="137" t="s">
        <v>2131</v>
      </c>
      <c r="B1362" s="138">
        <v>1072791</v>
      </c>
      <c r="C1362" s="138" t="s">
        <v>2139</v>
      </c>
      <c r="D1362" s="140">
        <v>630</v>
      </c>
      <c r="E1362" s="230">
        <v>214451.99999999983</v>
      </c>
    </row>
    <row r="1363" spans="1:6" s="120" customFormat="1" ht="12.75">
      <c r="A1363" s="137" t="s">
        <v>2131</v>
      </c>
      <c r="B1363" s="138">
        <v>1072790</v>
      </c>
      <c r="C1363" s="138" t="s">
        <v>2140</v>
      </c>
      <c r="D1363" s="140">
        <v>16500</v>
      </c>
      <c r="E1363" s="230">
        <v>2808299.9999999977</v>
      </c>
      <c r="F1363"/>
    </row>
    <row r="1364" spans="1:6" s="154" customFormat="1" ht="15">
      <c r="A1364" s="137"/>
      <c r="B1364" s="138"/>
      <c r="C1364" s="138"/>
      <c r="D1364" s="140"/>
      <c r="E1364" s="230">
        <v>0</v>
      </c>
      <c r="F1364"/>
    </row>
    <row r="1365" spans="1:6" s="154" customFormat="1" ht="15">
      <c r="A1365" s="137" t="s">
        <v>2141</v>
      </c>
      <c r="B1365" s="138">
        <v>1072613</v>
      </c>
      <c r="C1365" s="138" t="s">
        <v>2142</v>
      </c>
      <c r="D1365" s="140">
        <v>1500</v>
      </c>
      <c r="E1365" s="230">
        <v>409799.99999999965</v>
      </c>
      <c r="F1365"/>
    </row>
    <row r="1366" spans="1:5" ht="12.75">
      <c r="A1366" s="137" t="s">
        <v>2141</v>
      </c>
      <c r="B1366" s="138">
        <v>1072928</v>
      </c>
      <c r="C1366" s="138" t="s">
        <v>2143</v>
      </c>
      <c r="D1366" s="140">
        <v>800</v>
      </c>
      <c r="E1366" s="230">
        <v>168159.99999999985</v>
      </c>
    </row>
    <row r="1367" spans="1:5" ht="12.75">
      <c r="A1367" s="137" t="s">
        <v>2141</v>
      </c>
      <c r="B1367" s="138">
        <v>1072627</v>
      </c>
      <c r="C1367" s="138" t="s">
        <v>2144</v>
      </c>
      <c r="D1367" s="140">
        <v>1000</v>
      </c>
      <c r="E1367" s="230">
        <v>166899.99999999985</v>
      </c>
    </row>
    <row r="1368" spans="1:5" ht="12.75">
      <c r="A1368" s="137" t="s">
        <v>2141</v>
      </c>
      <c r="B1368" s="138">
        <v>1072625</v>
      </c>
      <c r="C1368" s="138" t="s">
        <v>785</v>
      </c>
      <c r="D1368" s="140">
        <v>3300</v>
      </c>
      <c r="E1368" s="230">
        <v>693659.9999999994</v>
      </c>
    </row>
    <row r="1369" spans="1:5" ht="12.75">
      <c r="A1369" s="137"/>
      <c r="B1369" s="138"/>
      <c r="C1369" s="138"/>
      <c r="D1369" s="140"/>
      <c r="E1369" s="230">
        <v>0</v>
      </c>
    </row>
    <row r="1370" spans="1:5" ht="12.75">
      <c r="A1370" s="143" t="s">
        <v>2145</v>
      </c>
      <c r="B1370" s="144">
        <v>1072141</v>
      </c>
      <c r="C1370" s="144" t="s">
        <v>2146</v>
      </c>
      <c r="D1370" s="140">
        <v>2</v>
      </c>
      <c r="E1370" s="230">
        <v>2208.999999999998</v>
      </c>
    </row>
    <row r="1371" spans="1:5" ht="12.75">
      <c r="A1371" s="137"/>
      <c r="B1371" s="138"/>
      <c r="C1371" s="138"/>
      <c r="D1371" s="140"/>
      <c r="E1371" s="230">
        <v>0</v>
      </c>
    </row>
    <row r="1372" spans="1:5" ht="12.75">
      <c r="A1372" s="137" t="s">
        <v>2147</v>
      </c>
      <c r="B1372" s="138">
        <v>1072750</v>
      </c>
      <c r="C1372" s="138" t="s">
        <v>2148</v>
      </c>
      <c r="D1372" s="140">
        <v>550</v>
      </c>
      <c r="E1372" s="230">
        <v>308549.99999999977</v>
      </c>
    </row>
    <row r="1373" spans="1:5" ht="12.75">
      <c r="A1373" s="137"/>
      <c r="B1373" s="138"/>
      <c r="C1373" s="138"/>
      <c r="D1373" s="140"/>
      <c r="E1373" s="230">
        <v>0</v>
      </c>
    </row>
    <row r="1374" spans="1:6" s="120" customFormat="1" ht="12.75">
      <c r="A1374" s="137" t="s">
        <v>2149</v>
      </c>
      <c r="B1374" s="138">
        <v>1072631</v>
      </c>
      <c r="C1374" s="138" t="s">
        <v>2150</v>
      </c>
      <c r="D1374" s="140">
        <v>3500</v>
      </c>
      <c r="E1374" s="230">
        <v>1682449.9999999986</v>
      </c>
      <c r="F1374"/>
    </row>
    <row r="1375" spans="1:5" ht="12.75">
      <c r="A1375" s="137"/>
      <c r="B1375" s="138"/>
      <c r="C1375" s="138"/>
      <c r="D1375" s="140"/>
      <c r="E1375" s="230">
        <v>0</v>
      </c>
    </row>
    <row r="1376" spans="1:5" ht="12.75">
      <c r="A1376" s="137" t="s">
        <v>2151</v>
      </c>
      <c r="B1376" s="138">
        <v>1072705</v>
      </c>
      <c r="C1376" s="138" t="s">
        <v>2152</v>
      </c>
      <c r="D1376" s="140">
        <v>1000</v>
      </c>
      <c r="E1376" s="230">
        <v>301499.99999999977</v>
      </c>
    </row>
    <row r="1377" spans="1:5" ht="12.75">
      <c r="A1377" s="137" t="s">
        <v>2151</v>
      </c>
      <c r="B1377" s="138">
        <v>1072901</v>
      </c>
      <c r="C1377" s="138" t="s">
        <v>2153</v>
      </c>
      <c r="D1377" s="140"/>
      <c r="E1377" s="230">
        <v>0</v>
      </c>
    </row>
    <row r="1378" spans="1:5" ht="12.75">
      <c r="A1378" s="137" t="s">
        <v>2151</v>
      </c>
      <c r="B1378" s="138">
        <v>1072861</v>
      </c>
      <c r="C1378" s="138" t="s">
        <v>2154</v>
      </c>
      <c r="D1378" s="140">
        <v>1600</v>
      </c>
      <c r="E1378" s="230">
        <v>482399.99999999953</v>
      </c>
    </row>
    <row r="1379" spans="1:5" ht="12.75">
      <c r="A1379" s="137"/>
      <c r="B1379" s="138"/>
      <c r="C1379" s="138"/>
      <c r="D1379" s="140"/>
      <c r="E1379" s="230">
        <v>0</v>
      </c>
    </row>
    <row r="1380" spans="1:5" ht="12.75">
      <c r="A1380" s="137" t="s">
        <v>2155</v>
      </c>
      <c r="B1380" s="138">
        <v>1089141</v>
      </c>
      <c r="C1380" s="138" t="s">
        <v>2156</v>
      </c>
      <c r="D1380" s="140">
        <v>100</v>
      </c>
      <c r="E1380" s="230">
        <v>117959.99999999987</v>
      </c>
    </row>
    <row r="1381" spans="1:5" ht="12.75">
      <c r="A1381" s="137" t="s">
        <v>2155</v>
      </c>
      <c r="B1381" s="138">
        <v>1089140</v>
      </c>
      <c r="C1381" s="138" t="s">
        <v>2157</v>
      </c>
      <c r="D1381" s="140">
        <v>10</v>
      </c>
      <c r="E1381" s="230">
        <v>20188.999999999985</v>
      </c>
    </row>
    <row r="1382" spans="1:5" ht="12.75">
      <c r="A1382" s="137"/>
      <c r="B1382" s="138"/>
      <c r="C1382" s="138"/>
      <c r="D1382" s="140"/>
      <c r="E1382" s="230">
        <v>0</v>
      </c>
    </row>
    <row r="1383" spans="1:5" ht="12.75">
      <c r="A1383" s="137" t="s">
        <v>2158</v>
      </c>
      <c r="B1383" s="138">
        <v>1072600</v>
      </c>
      <c r="C1383" s="138" t="s">
        <v>2159</v>
      </c>
      <c r="D1383" s="140">
        <v>20</v>
      </c>
      <c r="E1383" s="230">
        <v>10013.99999999999</v>
      </c>
    </row>
    <row r="1384" spans="1:5" ht="12.75">
      <c r="A1384" s="137"/>
      <c r="B1384" s="138"/>
      <c r="C1384" s="138"/>
      <c r="D1384" s="140"/>
      <c r="E1384" s="230">
        <v>0</v>
      </c>
    </row>
    <row r="1385" spans="1:5" ht="12.75">
      <c r="A1385" s="137" t="s">
        <v>2160</v>
      </c>
      <c r="B1385" s="138">
        <v>1072990</v>
      </c>
      <c r="C1385" s="138" t="s">
        <v>2161</v>
      </c>
      <c r="D1385" s="140">
        <v>150</v>
      </c>
      <c r="E1385" s="230">
        <v>76649.99999999994</v>
      </c>
    </row>
    <row r="1386" spans="1:5" ht="12.75">
      <c r="A1386" s="137" t="s">
        <v>2160</v>
      </c>
      <c r="B1386" s="138">
        <v>1072992</v>
      </c>
      <c r="C1386" s="138" t="s">
        <v>2162</v>
      </c>
      <c r="D1386" s="140">
        <v>1600</v>
      </c>
      <c r="E1386" s="230">
        <v>492799.99999999953</v>
      </c>
    </row>
    <row r="1387" spans="1:5" ht="12.75">
      <c r="A1387" s="137" t="s">
        <v>2160</v>
      </c>
      <c r="B1387" s="138">
        <v>1072832</v>
      </c>
      <c r="C1387" s="138" t="s">
        <v>2163</v>
      </c>
      <c r="D1387" s="140"/>
      <c r="E1387" s="230">
        <v>0</v>
      </c>
    </row>
    <row r="1388" spans="1:5" ht="12.75">
      <c r="A1388" s="137" t="s">
        <v>2160</v>
      </c>
      <c r="B1388" s="138">
        <v>1072828</v>
      </c>
      <c r="C1388" s="138" t="s">
        <v>2164</v>
      </c>
      <c r="D1388" s="140"/>
      <c r="E1388" s="230">
        <v>0</v>
      </c>
    </row>
    <row r="1389" spans="1:5" ht="12.75">
      <c r="A1389" s="137" t="s">
        <v>2160</v>
      </c>
      <c r="B1389" s="138">
        <v>1072857</v>
      </c>
      <c r="C1389" s="138" t="s">
        <v>2165</v>
      </c>
      <c r="D1389" s="140">
        <v>650</v>
      </c>
      <c r="E1389" s="230">
        <v>151254.99999999985</v>
      </c>
    </row>
    <row r="1390" spans="1:6" s="120" customFormat="1" ht="12.75">
      <c r="A1390" s="137" t="s">
        <v>2160</v>
      </c>
      <c r="B1390" s="138">
        <v>1072858</v>
      </c>
      <c r="C1390" s="138" t="s">
        <v>2166</v>
      </c>
      <c r="D1390" s="140">
        <v>950</v>
      </c>
      <c r="E1390" s="230">
        <v>292599.99999999977</v>
      </c>
      <c r="F1390"/>
    </row>
    <row r="1391" spans="1:5" ht="12.75">
      <c r="A1391" s="137" t="s">
        <v>2160</v>
      </c>
      <c r="B1391" s="138">
        <v>1072487</v>
      </c>
      <c r="C1391" s="138" t="s">
        <v>2167</v>
      </c>
      <c r="D1391" s="140">
        <v>10</v>
      </c>
      <c r="E1391" s="230">
        <v>5474.999999999995</v>
      </c>
    </row>
    <row r="1392" spans="1:5" ht="12.75">
      <c r="A1392" s="137" t="s">
        <v>2160</v>
      </c>
      <c r="B1392" s="138">
        <v>1072489</v>
      </c>
      <c r="C1392" s="138" t="s">
        <v>2168</v>
      </c>
      <c r="D1392" s="140">
        <v>50</v>
      </c>
      <c r="E1392" s="230">
        <v>12464.999999999989</v>
      </c>
    </row>
    <row r="1393" spans="1:5" ht="12.75">
      <c r="A1393" s="137" t="s">
        <v>2160</v>
      </c>
      <c r="B1393" s="138">
        <v>1072488</v>
      </c>
      <c r="C1393" s="138" t="s">
        <v>2169</v>
      </c>
      <c r="D1393" s="140">
        <v>100</v>
      </c>
      <c r="E1393" s="230">
        <v>32999.99999999997</v>
      </c>
    </row>
    <row r="1394" spans="1:5" ht="12.75">
      <c r="A1394" s="137" t="s">
        <v>2160</v>
      </c>
      <c r="B1394" s="138">
        <v>1072855</v>
      </c>
      <c r="C1394" s="138" t="s">
        <v>2170</v>
      </c>
      <c r="D1394" s="140">
        <v>30</v>
      </c>
      <c r="E1394" s="230">
        <v>6980.9999999999945</v>
      </c>
    </row>
    <row r="1395" spans="1:5" ht="12.75">
      <c r="A1395" s="137" t="s">
        <v>2160</v>
      </c>
      <c r="B1395" s="138">
        <v>1072856</v>
      </c>
      <c r="C1395" s="138" t="s">
        <v>2171</v>
      </c>
      <c r="D1395" s="140">
        <v>100</v>
      </c>
      <c r="E1395" s="230">
        <v>30799.99999999997</v>
      </c>
    </row>
    <row r="1396" spans="1:5" ht="12.75">
      <c r="A1396" s="137"/>
      <c r="B1396" s="138"/>
      <c r="C1396" s="138"/>
      <c r="D1396" s="140"/>
      <c r="E1396" s="230">
        <v>0</v>
      </c>
    </row>
    <row r="1397" spans="1:5" ht="12.75">
      <c r="A1397" s="137" t="s">
        <v>2172</v>
      </c>
      <c r="B1397" s="138">
        <v>1073190</v>
      </c>
      <c r="C1397" s="138" t="s">
        <v>2173</v>
      </c>
      <c r="D1397" s="140">
        <v>120</v>
      </c>
      <c r="E1397" s="230">
        <v>403475.99999999965</v>
      </c>
    </row>
    <row r="1398" spans="1:5" ht="12.75">
      <c r="A1398" s="137" t="s">
        <v>2172</v>
      </c>
      <c r="B1398" s="138">
        <v>1073191</v>
      </c>
      <c r="C1398" s="138" t="s">
        <v>2174</v>
      </c>
      <c r="D1398" s="140">
        <v>40</v>
      </c>
      <c r="E1398" s="230">
        <v>160775.99999999988</v>
      </c>
    </row>
    <row r="1399" spans="1:5" ht="12.75">
      <c r="A1399" s="137"/>
      <c r="B1399" s="138"/>
      <c r="C1399" s="138"/>
      <c r="D1399" s="140"/>
      <c r="E1399" s="230">
        <v>0</v>
      </c>
    </row>
    <row r="1400" spans="1:6" s="120" customFormat="1" ht="12.75">
      <c r="A1400" s="137" t="s">
        <v>2175</v>
      </c>
      <c r="B1400" s="138">
        <v>1079011</v>
      </c>
      <c r="C1400" s="138" t="s">
        <v>2176</v>
      </c>
      <c r="D1400" s="140"/>
      <c r="E1400" s="230">
        <v>0</v>
      </c>
      <c r="F1400"/>
    </row>
    <row r="1401" spans="1:5" ht="12.75">
      <c r="A1401" s="137" t="s">
        <v>2175</v>
      </c>
      <c r="B1401" s="138">
        <v>1079010</v>
      </c>
      <c r="C1401" s="138" t="s">
        <v>2177</v>
      </c>
      <c r="D1401" s="140"/>
      <c r="E1401" s="230">
        <v>0</v>
      </c>
    </row>
    <row r="1402" spans="1:6" s="120" customFormat="1" ht="12.75">
      <c r="A1402" s="137" t="s">
        <v>2175</v>
      </c>
      <c r="B1402" s="138">
        <v>1079050</v>
      </c>
      <c r="C1402" s="138" t="s">
        <v>2178</v>
      </c>
      <c r="D1402" s="140">
        <v>300</v>
      </c>
      <c r="E1402" s="230">
        <v>366359.99999999965</v>
      </c>
      <c r="F1402"/>
    </row>
    <row r="1403" spans="1:5" ht="12.75">
      <c r="A1403" s="137" t="s">
        <v>2175</v>
      </c>
      <c r="B1403" s="138">
        <v>1079051</v>
      </c>
      <c r="C1403" s="138" t="s">
        <v>2179</v>
      </c>
      <c r="D1403" s="140">
        <v>200</v>
      </c>
      <c r="E1403" s="230">
        <v>182699.99999999985</v>
      </c>
    </row>
    <row r="1404" spans="1:6" s="120" customFormat="1" ht="12.75">
      <c r="A1404" s="137" t="s">
        <v>2175</v>
      </c>
      <c r="B1404" s="138">
        <v>1079031</v>
      </c>
      <c r="C1404" s="138" t="s">
        <v>2180</v>
      </c>
      <c r="D1404" s="140">
        <v>20</v>
      </c>
      <c r="E1404" s="230">
        <v>24423.999999999978</v>
      </c>
      <c r="F1404"/>
    </row>
    <row r="1405" spans="1:5" ht="12.75">
      <c r="A1405" s="137" t="s">
        <v>2175</v>
      </c>
      <c r="B1405" s="138">
        <v>1079030</v>
      </c>
      <c r="C1405" s="138" t="s">
        <v>2181</v>
      </c>
      <c r="D1405" s="140">
        <v>10</v>
      </c>
      <c r="E1405" s="230">
        <v>9134.999999999993</v>
      </c>
    </row>
    <row r="1406" spans="1:5" ht="12.75">
      <c r="A1406" s="137" t="s">
        <v>2175</v>
      </c>
      <c r="B1406" s="138">
        <v>1079602</v>
      </c>
      <c r="C1406" s="138" t="s">
        <v>2182</v>
      </c>
      <c r="D1406" s="140">
        <v>50</v>
      </c>
      <c r="E1406" s="230">
        <v>61059.99999999995</v>
      </c>
    </row>
    <row r="1407" spans="1:6" s="120" customFormat="1" ht="12.75">
      <c r="A1407" s="137" t="s">
        <v>2175</v>
      </c>
      <c r="B1407" s="138">
        <v>1079600</v>
      </c>
      <c r="C1407" s="138" t="s">
        <v>2183</v>
      </c>
      <c r="D1407" s="140">
        <v>50</v>
      </c>
      <c r="E1407" s="230">
        <v>45674.99999999996</v>
      </c>
      <c r="F1407"/>
    </row>
    <row r="1408" spans="1:6" s="156" customFormat="1" ht="15">
      <c r="A1408" s="137" t="s">
        <v>2175</v>
      </c>
      <c r="B1408" s="138">
        <v>1079500</v>
      </c>
      <c r="C1408" s="138" t="s">
        <v>2184</v>
      </c>
      <c r="D1408" s="140">
        <v>200</v>
      </c>
      <c r="E1408" s="230">
        <v>244239.9999999998</v>
      </c>
      <c r="F1408"/>
    </row>
    <row r="1409" spans="1:6" s="156" customFormat="1" ht="15">
      <c r="A1409" s="137" t="s">
        <v>2175</v>
      </c>
      <c r="B1409" s="138">
        <v>1079501</v>
      </c>
      <c r="C1409" s="138" t="s">
        <v>2185</v>
      </c>
      <c r="D1409" s="140">
        <v>200</v>
      </c>
      <c r="E1409" s="230">
        <v>182699.99999999985</v>
      </c>
      <c r="F1409"/>
    </row>
    <row r="1410" spans="1:6" s="120" customFormat="1" ht="12.75">
      <c r="A1410" s="137"/>
      <c r="B1410" s="138"/>
      <c r="C1410" s="138"/>
      <c r="D1410" s="140"/>
      <c r="E1410" s="230">
        <v>0</v>
      </c>
      <c r="F1410"/>
    </row>
    <row r="1411" spans="1:5" ht="12.75">
      <c r="A1411" s="137" t="s">
        <v>2186</v>
      </c>
      <c r="B1411" s="138">
        <v>2088016</v>
      </c>
      <c r="C1411" s="138" t="s">
        <v>2187</v>
      </c>
      <c r="D1411" s="140">
        <v>10</v>
      </c>
      <c r="E1411" s="230">
        <v>62924.99999999994</v>
      </c>
    </row>
    <row r="1412" spans="1:5" ht="12.75">
      <c r="A1412" s="137" t="s">
        <v>2186</v>
      </c>
      <c r="B1412" s="138">
        <v>1088012</v>
      </c>
      <c r="C1412" s="138" t="s">
        <v>2188</v>
      </c>
      <c r="D1412" s="140">
        <v>150</v>
      </c>
      <c r="E1412" s="230">
        <v>206939.99999999983</v>
      </c>
    </row>
    <row r="1413" spans="1:5" ht="12.75">
      <c r="A1413" s="137" t="s">
        <v>2186</v>
      </c>
      <c r="B1413" s="138">
        <v>1088013</v>
      </c>
      <c r="C1413" s="138" t="s">
        <v>2189</v>
      </c>
      <c r="D1413" s="140">
        <v>120</v>
      </c>
      <c r="E1413" s="230">
        <v>165551.99999999985</v>
      </c>
    </row>
    <row r="1414" spans="1:6" s="120" customFormat="1" ht="12.75">
      <c r="A1414" s="137" t="s">
        <v>2186</v>
      </c>
      <c r="B1414" s="138">
        <v>1088014</v>
      </c>
      <c r="C1414" s="138" t="s">
        <v>2190</v>
      </c>
      <c r="D1414" s="140">
        <v>70</v>
      </c>
      <c r="E1414" s="230">
        <v>96571.99999999991</v>
      </c>
      <c r="F1414"/>
    </row>
    <row r="1415" spans="1:5" ht="12.75">
      <c r="A1415" s="137" t="s">
        <v>2186</v>
      </c>
      <c r="B1415" s="138">
        <v>1088015</v>
      </c>
      <c r="C1415" s="138" t="s">
        <v>2191</v>
      </c>
      <c r="D1415" s="140">
        <v>30</v>
      </c>
      <c r="E1415" s="230">
        <v>41387.99999999996</v>
      </c>
    </row>
    <row r="1416" spans="1:6" s="120" customFormat="1" ht="12.75">
      <c r="A1416" s="137" t="s">
        <v>2186</v>
      </c>
      <c r="B1416" s="138">
        <v>1088200</v>
      </c>
      <c r="C1416" s="138" t="s">
        <v>2192</v>
      </c>
      <c r="D1416" s="140">
        <v>10</v>
      </c>
      <c r="E1416" s="230">
        <v>10611.99999999999</v>
      </c>
      <c r="F1416"/>
    </row>
    <row r="1417" spans="1:5" ht="12.75">
      <c r="A1417" s="137" t="s">
        <v>2186</v>
      </c>
      <c r="B1417" s="138">
        <v>1088201</v>
      </c>
      <c r="C1417" s="138" t="s">
        <v>2193</v>
      </c>
      <c r="D1417" s="140">
        <v>10</v>
      </c>
      <c r="E1417" s="230">
        <v>10611.99999999999</v>
      </c>
    </row>
    <row r="1418" spans="1:6" s="120" customFormat="1" ht="12.75">
      <c r="A1418" s="137" t="s">
        <v>2186</v>
      </c>
      <c r="B1418" s="138">
        <v>1088202</v>
      </c>
      <c r="C1418" s="138" t="s">
        <v>2194</v>
      </c>
      <c r="D1418" s="140">
        <v>3</v>
      </c>
      <c r="E1418" s="230">
        <v>3183.5999999999976</v>
      </c>
      <c r="F1418"/>
    </row>
    <row r="1419" spans="1:6" s="55" customFormat="1" ht="12.75">
      <c r="A1419" s="137" t="s">
        <v>2186</v>
      </c>
      <c r="B1419" s="138">
        <v>1088203</v>
      </c>
      <c r="C1419" s="138" t="s">
        <v>2195</v>
      </c>
      <c r="D1419" s="140">
        <v>3</v>
      </c>
      <c r="E1419" s="230">
        <v>3183.5999999999976</v>
      </c>
      <c r="F1419"/>
    </row>
    <row r="1420" spans="1:6" s="120" customFormat="1" ht="12.75">
      <c r="A1420" s="137" t="s">
        <v>2186</v>
      </c>
      <c r="B1420" s="138">
        <v>1088000</v>
      </c>
      <c r="C1420" s="138" t="s">
        <v>2196</v>
      </c>
      <c r="D1420" s="140">
        <v>10</v>
      </c>
      <c r="E1420" s="230">
        <v>11369.99999999999</v>
      </c>
      <c r="F1420"/>
    </row>
    <row r="1421" spans="1:5" ht="12.75">
      <c r="A1421" s="137" t="s">
        <v>2186</v>
      </c>
      <c r="B1421" s="138">
        <v>1088001</v>
      </c>
      <c r="C1421" s="138" t="s">
        <v>2197</v>
      </c>
      <c r="D1421" s="140">
        <v>10</v>
      </c>
      <c r="E1421" s="230">
        <v>11369.99999999999</v>
      </c>
    </row>
    <row r="1422" spans="1:6" s="120" customFormat="1" ht="12.75">
      <c r="A1422" s="137" t="s">
        <v>2186</v>
      </c>
      <c r="B1422" s="138">
        <v>1088002</v>
      </c>
      <c r="C1422" s="138" t="s">
        <v>2198</v>
      </c>
      <c r="D1422" s="140">
        <v>3</v>
      </c>
      <c r="E1422" s="230">
        <v>3410.999999999997</v>
      </c>
      <c r="F1422"/>
    </row>
    <row r="1423" spans="1:5" ht="12.75">
      <c r="A1423" s="137" t="s">
        <v>2186</v>
      </c>
      <c r="B1423" s="138">
        <v>1088003</v>
      </c>
      <c r="C1423" s="138" t="s">
        <v>2199</v>
      </c>
      <c r="D1423" s="140">
        <v>3</v>
      </c>
      <c r="E1423" s="230">
        <v>3410.999999999997</v>
      </c>
    </row>
    <row r="1424" spans="1:5" ht="12.75">
      <c r="A1424" s="137" t="s">
        <v>2186</v>
      </c>
      <c r="B1424" s="138">
        <v>9088225</v>
      </c>
      <c r="C1424" s="138" t="s">
        <v>2200</v>
      </c>
      <c r="D1424" s="140">
        <v>200</v>
      </c>
      <c r="E1424" s="230">
        <v>869999.9999999993</v>
      </c>
    </row>
    <row r="1425" spans="1:6" s="120" customFormat="1" ht="12.75">
      <c r="A1425" s="137" t="s">
        <v>2186</v>
      </c>
      <c r="B1425" s="138">
        <v>9088226</v>
      </c>
      <c r="C1425" s="138" t="s">
        <v>2201</v>
      </c>
      <c r="D1425" s="140">
        <v>300</v>
      </c>
      <c r="E1425" s="230">
        <v>1304999.999999999</v>
      </c>
      <c r="F1425"/>
    </row>
    <row r="1426" spans="1:5" ht="12.75">
      <c r="A1426" s="137"/>
      <c r="B1426" s="138"/>
      <c r="C1426" s="138"/>
      <c r="D1426" s="140"/>
      <c r="E1426" s="230">
        <v>0</v>
      </c>
    </row>
    <row r="1427" spans="1:6" s="120" customFormat="1" ht="12.75">
      <c r="A1427" s="137" t="s">
        <v>2202</v>
      </c>
      <c r="B1427" s="138">
        <v>1079020</v>
      </c>
      <c r="C1427" s="138" t="s">
        <v>2203</v>
      </c>
      <c r="D1427" s="140">
        <v>1300</v>
      </c>
      <c r="E1427" s="230">
        <v>1484339.9999999986</v>
      </c>
      <c r="F1427"/>
    </row>
    <row r="1428" spans="1:5" ht="12.75">
      <c r="A1428" s="137" t="s">
        <v>2202</v>
      </c>
      <c r="B1428" s="138">
        <v>1079022</v>
      </c>
      <c r="C1428" s="138" t="s">
        <v>2204</v>
      </c>
      <c r="D1428" s="140">
        <v>160</v>
      </c>
      <c r="E1428" s="230">
        <v>365391.9999999997</v>
      </c>
    </row>
    <row r="1429" spans="1:5" ht="12.75">
      <c r="A1429" s="137" t="s">
        <v>2202</v>
      </c>
      <c r="B1429" s="138">
        <v>1079027</v>
      </c>
      <c r="C1429" s="138" t="s">
        <v>2205</v>
      </c>
      <c r="D1429" s="140">
        <v>300</v>
      </c>
      <c r="E1429" s="230">
        <v>685109.9999999994</v>
      </c>
    </row>
    <row r="1430" spans="1:6" s="120" customFormat="1" ht="12.75">
      <c r="A1430" s="137" t="s">
        <v>2202</v>
      </c>
      <c r="B1430" s="138">
        <v>1079045</v>
      </c>
      <c r="C1430" s="138" t="s">
        <v>2206</v>
      </c>
      <c r="D1430" s="140">
        <v>350</v>
      </c>
      <c r="E1430" s="230">
        <v>329384.9999999997</v>
      </c>
      <c r="F1430"/>
    </row>
    <row r="1431" spans="1:5" ht="12.75">
      <c r="A1431" s="137" t="s">
        <v>2202</v>
      </c>
      <c r="B1431" s="138">
        <v>1079904</v>
      </c>
      <c r="C1431" s="138" t="s">
        <v>2207</v>
      </c>
      <c r="D1431" s="140">
        <v>10</v>
      </c>
      <c r="E1431" s="230">
        <v>9410.999999999993</v>
      </c>
    </row>
    <row r="1432" spans="1:5" ht="12.75">
      <c r="A1432" s="137" t="s">
        <v>2202</v>
      </c>
      <c r="B1432" s="138">
        <v>1079906</v>
      </c>
      <c r="C1432" s="138" t="s">
        <v>2208</v>
      </c>
      <c r="D1432" s="140">
        <v>10</v>
      </c>
      <c r="E1432" s="230">
        <v>18821.999999999985</v>
      </c>
    </row>
    <row r="1433" spans="1:6" s="120" customFormat="1" ht="12.75">
      <c r="A1433" s="137" t="s">
        <v>2202</v>
      </c>
      <c r="B1433" s="138">
        <v>1079908</v>
      </c>
      <c r="C1433" s="138" t="s">
        <v>2209</v>
      </c>
      <c r="D1433" s="140">
        <v>10</v>
      </c>
      <c r="E1433" s="230">
        <v>18821.999999999985</v>
      </c>
      <c r="F1433"/>
    </row>
    <row r="1434" spans="1:5" ht="12.75">
      <c r="A1434" s="137" t="s">
        <v>2202</v>
      </c>
      <c r="B1434" s="138">
        <v>1079033</v>
      </c>
      <c r="C1434" s="138" t="s">
        <v>2210</v>
      </c>
      <c r="D1434" s="140">
        <v>10</v>
      </c>
      <c r="E1434" s="230">
        <v>8783.999999999993</v>
      </c>
    </row>
    <row r="1435" spans="1:5" ht="12.75">
      <c r="A1435" s="137" t="s">
        <v>2202</v>
      </c>
      <c r="B1435" s="138">
        <v>1079028</v>
      </c>
      <c r="C1435" s="138" t="s">
        <v>2211</v>
      </c>
      <c r="D1435" s="140">
        <v>10</v>
      </c>
      <c r="E1435" s="230">
        <v>17566.999999999985</v>
      </c>
    </row>
    <row r="1436" spans="1:5" ht="12.75">
      <c r="A1436" s="137"/>
      <c r="B1436" s="138"/>
      <c r="C1436" s="138"/>
      <c r="D1436" s="140"/>
      <c r="E1436" s="230">
        <v>0</v>
      </c>
    </row>
    <row r="1437" spans="1:6" s="120" customFormat="1" ht="12.75">
      <c r="A1437" s="137" t="s">
        <v>2212</v>
      </c>
      <c r="B1437" s="138">
        <v>1088055</v>
      </c>
      <c r="C1437" s="138" t="s">
        <v>2213</v>
      </c>
      <c r="D1437" s="140">
        <v>350</v>
      </c>
      <c r="E1437" s="230">
        <v>1118739.999999999</v>
      </c>
      <c r="F1437"/>
    </row>
    <row r="1438" spans="1:5" ht="12.75">
      <c r="A1438" s="137"/>
      <c r="B1438" s="138"/>
      <c r="C1438" s="138"/>
      <c r="D1438" s="140"/>
      <c r="E1438" s="230">
        <v>0</v>
      </c>
    </row>
    <row r="1439" spans="1:6" s="120" customFormat="1" ht="12.75">
      <c r="A1439" s="137" t="s">
        <v>2214</v>
      </c>
      <c r="B1439" s="138">
        <v>1075091</v>
      </c>
      <c r="C1439" s="138" t="s">
        <v>2215</v>
      </c>
      <c r="D1439" s="140">
        <v>40</v>
      </c>
      <c r="E1439" s="230">
        <v>6051.9999999999945</v>
      </c>
      <c r="F1439"/>
    </row>
    <row r="1440" spans="1:5" ht="12.75">
      <c r="A1440" s="137"/>
      <c r="B1440" s="138"/>
      <c r="C1440" s="138"/>
      <c r="D1440" s="140"/>
      <c r="E1440" s="230">
        <v>0</v>
      </c>
    </row>
    <row r="1441" spans="1:5" ht="12.75">
      <c r="A1441" s="143" t="s">
        <v>2216</v>
      </c>
      <c r="B1441" s="144">
        <v>1182030</v>
      </c>
      <c r="C1441" s="144" t="s">
        <v>2217</v>
      </c>
      <c r="D1441" s="140">
        <v>2</v>
      </c>
      <c r="E1441" s="230">
        <v>1608.3999999999987</v>
      </c>
    </row>
    <row r="1442" spans="1:5" ht="12.75">
      <c r="A1442" s="143" t="s">
        <v>2216</v>
      </c>
      <c r="B1442" s="144">
        <v>1182031</v>
      </c>
      <c r="C1442" s="144" t="s">
        <v>2218</v>
      </c>
      <c r="D1442" s="140">
        <v>2</v>
      </c>
      <c r="E1442" s="230">
        <v>6432.9999999999945</v>
      </c>
    </row>
    <row r="1443" spans="1:6" s="120" customFormat="1" ht="12.75">
      <c r="A1443" s="143"/>
      <c r="B1443" s="144"/>
      <c r="C1443" s="144"/>
      <c r="D1443" s="140"/>
      <c r="E1443" s="230">
        <v>0</v>
      </c>
      <c r="F1443"/>
    </row>
    <row r="1444" spans="1:5" ht="12.75">
      <c r="A1444" s="143" t="s">
        <v>2219</v>
      </c>
      <c r="B1444" s="144">
        <v>1182051</v>
      </c>
      <c r="C1444" s="144" t="s">
        <v>2220</v>
      </c>
      <c r="D1444" s="140">
        <v>100</v>
      </c>
      <c r="E1444" s="230">
        <v>37349.99999999997</v>
      </c>
    </row>
    <row r="1445" spans="1:6" s="120" customFormat="1" ht="15.75" customHeight="1">
      <c r="A1445" s="143" t="s">
        <v>2219</v>
      </c>
      <c r="B1445" s="144">
        <v>1182052</v>
      </c>
      <c r="C1445" s="144" t="s">
        <v>2221</v>
      </c>
      <c r="D1445" s="140">
        <v>200</v>
      </c>
      <c r="E1445" s="230">
        <v>250239.9999999998</v>
      </c>
      <c r="F1445"/>
    </row>
    <row r="1446" spans="1:6" s="154" customFormat="1" ht="15">
      <c r="A1446" s="137"/>
      <c r="B1446" s="138"/>
      <c r="C1446" s="138"/>
      <c r="D1446" s="140"/>
      <c r="E1446" s="230">
        <v>0</v>
      </c>
      <c r="F1446"/>
    </row>
    <row r="1447" spans="1:6" s="154" customFormat="1" ht="15">
      <c r="A1447" s="137" t="s">
        <v>2222</v>
      </c>
      <c r="B1447" s="138">
        <v>1029080</v>
      </c>
      <c r="C1447" s="138" t="s">
        <v>2223</v>
      </c>
      <c r="D1447" s="140">
        <v>700</v>
      </c>
      <c r="E1447" s="230">
        <v>86799.99999999993</v>
      </c>
      <c r="F1447"/>
    </row>
    <row r="1448" spans="1:6" s="120" customFormat="1" ht="12.75">
      <c r="A1448" s="137" t="s">
        <v>2222</v>
      </c>
      <c r="B1448" s="138">
        <v>1029082</v>
      </c>
      <c r="C1448" s="138" t="s">
        <v>2224</v>
      </c>
      <c r="D1448" s="140">
        <v>3600</v>
      </c>
      <c r="E1448" s="230">
        <v>749519.9999999993</v>
      </c>
      <c r="F1448"/>
    </row>
    <row r="1449" spans="1:5" ht="12.75">
      <c r="A1449" s="137" t="s">
        <v>2222</v>
      </c>
      <c r="B1449" s="138">
        <v>1029083</v>
      </c>
      <c r="C1449" s="138" t="s">
        <v>2225</v>
      </c>
      <c r="D1449" s="140">
        <v>300</v>
      </c>
      <c r="E1449" s="230">
        <v>62459.99999999995</v>
      </c>
    </row>
    <row r="1450" spans="1:5" ht="12.75">
      <c r="A1450" s="137"/>
      <c r="B1450" s="138"/>
      <c r="C1450" s="138"/>
      <c r="D1450" s="140"/>
      <c r="E1450" s="230">
        <v>0</v>
      </c>
    </row>
    <row r="1451" spans="1:5" ht="12.75">
      <c r="A1451" s="137" t="s">
        <v>2226</v>
      </c>
      <c r="B1451" s="138">
        <v>3028300</v>
      </c>
      <c r="C1451" s="138" t="s">
        <v>2227</v>
      </c>
      <c r="D1451" s="140">
        <v>350</v>
      </c>
      <c r="E1451" s="230">
        <v>45184.99999999996</v>
      </c>
    </row>
    <row r="1452" spans="1:5" ht="12.75">
      <c r="A1452" s="137"/>
      <c r="B1452" s="138"/>
      <c r="C1452" s="138"/>
      <c r="D1452" s="140"/>
      <c r="E1452" s="230">
        <v>0</v>
      </c>
    </row>
    <row r="1453" spans="1:6" s="120" customFormat="1" ht="12.75">
      <c r="A1453" s="137" t="s">
        <v>2228</v>
      </c>
      <c r="B1453" s="138">
        <v>7110022</v>
      </c>
      <c r="C1453" s="138" t="s">
        <v>2229</v>
      </c>
      <c r="D1453" s="140">
        <v>1800</v>
      </c>
      <c r="E1453" s="230">
        <v>647639.9999999994</v>
      </c>
      <c r="F1453"/>
    </row>
    <row r="1454" spans="1:5" ht="12.75">
      <c r="A1454" s="137"/>
      <c r="B1454" s="138"/>
      <c r="C1454" s="138"/>
      <c r="D1454" s="140"/>
      <c r="E1454" s="230">
        <v>0</v>
      </c>
    </row>
    <row r="1455" spans="1:5" ht="12.75">
      <c r="A1455" s="137" t="s">
        <v>2230</v>
      </c>
      <c r="B1455" s="138">
        <v>7110311</v>
      </c>
      <c r="C1455" s="138" t="s">
        <v>2231</v>
      </c>
      <c r="D1455" s="140">
        <v>3600</v>
      </c>
      <c r="E1455" s="230">
        <v>3095639.999999997</v>
      </c>
    </row>
    <row r="1456" spans="1:5" ht="12.75">
      <c r="A1456" s="137"/>
      <c r="B1456" s="138"/>
      <c r="C1456" s="138"/>
      <c r="D1456" s="140"/>
      <c r="E1456" s="230">
        <v>0</v>
      </c>
    </row>
    <row r="1457" spans="1:6" s="120" customFormat="1" ht="12.75">
      <c r="A1457" s="137" t="s">
        <v>2232</v>
      </c>
      <c r="B1457" s="138">
        <v>7110033</v>
      </c>
      <c r="C1457" s="138" t="s">
        <v>2233</v>
      </c>
      <c r="D1457" s="140">
        <v>1200</v>
      </c>
      <c r="E1457" s="230">
        <v>880439.9999999992</v>
      </c>
      <c r="F1457"/>
    </row>
    <row r="1458" spans="1:5" ht="12.75">
      <c r="A1458" s="137"/>
      <c r="B1458" s="138"/>
      <c r="C1458" s="138"/>
      <c r="D1458" s="140"/>
      <c r="E1458" s="230">
        <v>0</v>
      </c>
    </row>
    <row r="1459" spans="1:5" ht="12.75">
      <c r="A1459" s="137" t="s">
        <v>2234</v>
      </c>
      <c r="B1459" s="138">
        <v>7114462</v>
      </c>
      <c r="C1459" s="138" t="s">
        <v>2235</v>
      </c>
      <c r="D1459" s="140">
        <v>1300</v>
      </c>
      <c r="E1459" s="230">
        <v>255969.99999999977</v>
      </c>
    </row>
    <row r="1460" spans="1:6" s="120" customFormat="1" ht="12.75">
      <c r="A1460" s="137" t="s">
        <v>2234</v>
      </c>
      <c r="B1460" s="138">
        <v>7114550</v>
      </c>
      <c r="C1460" s="138" t="s">
        <v>2236</v>
      </c>
      <c r="D1460" s="140">
        <v>6300</v>
      </c>
      <c r="E1460" s="230">
        <v>1810619.9999999981</v>
      </c>
      <c r="F1460"/>
    </row>
    <row r="1461" spans="1:5" ht="12.75">
      <c r="A1461" s="137"/>
      <c r="B1461" s="138"/>
      <c r="C1461" s="138"/>
      <c r="D1461" s="140"/>
      <c r="E1461" s="230">
        <v>0</v>
      </c>
    </row>
    <row r="1462" spans="1:6" s="120" customFormat="1" ht="12.75">
      <c r="A1462" s="137" t="s">
        <v>2237</v>
      </c>
      <c r="B1462" s="138">
        <v>7114591</v>
      </c>
      <c r="C1462" s="138" t="s">
        <v>2238</v>
      </c>
      <c r="D1462" s="140">
        <v>350</v>
      </c>
      <c r="E1462" s="230">
        <v>715994.9999999993</v>
      </c>
      <c r="F1462"/>
    </row>
    <row r="1463" spans="1:5" ht="12.75">
      <c r="A1463" s="137"/>
      <c r="B1463" s="138"/>
      <c r="C1463" s="138"/>
      <c r="D1463" s="140"/>
      <c r="E1463" s="230">
        <v>0</v>
      </c>
    </row>
    <row r="1464" spans="1:5" ht="12.75">
      <c r="A1464" s="137" t="s">
        <v>2239</v>
      </c>
      <c r="B1464" s="138">
        <v>7114162</v>
      </c>
      <c r="C1464" s="138" t="s">
        <v>2240</v>
      </c>
      <c r="D1464" s="140">
        <v>450</v>
      </c>
      <c r="E1464" s="230">
        <v>473039.9999999996</v>
      </c>
    </row>
    <row r="1465" spans="1:6" s="120" customFormat="1" ht="12.75">
      <c r="A1465" s="137" t="s">
        <v>2239</v>
      </c>
      <c r="B1465" s="138">
        <v>7114163</v>
      </c>
      <c r="C1465" s="138" t="s">
        <v>2241</v>
      </c>
      <c r="D1465" s="140">
        <v>50</v>
      </c>
      <c r="E1465" s="230">
        <v>98109.99999999991</v>
      </c>
      <c r="F1465"/>
    </row>
    <row r="1466" spans="1:5" ht="12.75">
      <c r="A1466" s="137"/>
      <c r="B1466" s="138"/>
      <c r="C1466" s="138"/>
      <c r="D1466" s="140"/>
      <c r="E1466" s="230">
        <v>0</v>
      </c>
    </row>
    <row r="1467" spans="1:5" ht="12.75">
      <c r="A1467" s="137" t="s">
        <v>2242</v>
      </c>
      <c r="B1467" s="138">
        <v>7114129</v>
      </c>
      <c r="C1467" s="138" t="s">
        <v>2243</v>
      </c>
      <c r="D1467" s="140">
        <v>4500</v>
      </c>
      <c r="E1467" s="230">
        <v>1732049.9999999986</v>
      </c>
    </row>
    <row r="1468" spans="1:6" s="120" customFormat="1" ht="12.75">
      <c r="A1468" s="137" t="s">
        <v>2242</v>
      </c>
      <c r="B1468" s="138">
        <v>7114725</v>
      </c>
      <c r="C1468" s="138" t="s">
        <v>2244</v>
      </c>
      <c r="D1468" s="140">
        <v>21000</v>
      </c>
      <c r="E1468" s="230">
        <v>16279199.999999987</v>
      </c>
      <c r="F1468"/>
    </row>
    <row r="1469" spans="1:6" s="157" customFormat="1" ht="15">
      <c r="A1469" s="137"/>
      <c r="B1469" s="138"/>
      <c r="C1469" s="138"/>
      <c r="D1469" s="140"/>
      <c r="E1469" s="230">
        <v>0</v>
      </c>
      <c r="F1469"/>
    </row>
    <row r="1470" spans="1:6" s="120" customFormat="1" ht="12.75">
      <c r="A1470" s="137" t="s">
        <v>2245</v>
      </c>
      <c r="B1470" s="138">
        <v>7114670</v>
      </c>
      <c r="C1470" s="138" t="s">
        <v>2246</v>
      </c>
      <c r="D1470" s="140">
        <v>400</v>
      </c>
      <c r="E1470" s="230">
        <v>935519.9999999993</v>
      </c>
      <c r="F1470"/>
    </row>
    <row r="1471" spans="1:5" ht="12.75">
      <c r="A1471" s="137" t="s">
        <v>2245</v>
      </c>
      <c r="B1471" s="138">
        <v>7114671</v>
      </c>
      <c r="C1471" s="138" t="s">
        <v>2247</v>
      </c>
      <c r="D1471" s="140">
        <v>3800</v>
      </c>
      <c r="E1471" s="230">
        <v>11526919.999999989</v>
      </c>
    </row>
    <row r="1472" spans="1:5" ht="12.75">
      <c r="A1472" s="137" t="s">
        <v>2245</v>
      </c>
      <c r="B1472" s="138">
        <v>7114672</v>
      </c>
      <c r="C1472" s="138" t="s">
        <v>2248</v>
      </c>
      <c r="D1472" s="140">
        <v>2500</v>
      </c>
      <c r="E1472" s="230">
        <v>9979249.999999993</v>
      </c>
    </row>
    <row r="1473" spans="1:5" ht="12.75">
      <c r="A1473" s="137"/>
      <c r="B1473" s="138"/>
      <c r="C1473" s="138"/>
      <c r="D1473" s="140"/>
      <c r="E1473" s="230">
        <v>0</v>
      </c>
    </row>
    <row r="1474" spans="1:5" ht="12.75">
      <c r="A1474" s="137" t="s">
        <v>2249</v>
      </c>
      <c r="B1474" s="138">
        <v>7114246</v>
      </c>
      <c r="C1474" s="138" t="s">
        <v>2250</v>
      </c>
      <c r="D1474" s="140">
        <v>700</v>
      </c>
      <c r="E1474" s="230">
        <v>3252549.999999997</v>
      </c>
    </row>
    <row r="1475" spans="1:5" ht="12.75">
      <c r="A1475" s="137"/>
      <c r="B1475" s="138"/>
      <c r="C1475" s="138"/>
      <c r="D1475" s="140"/>
      <c r="E1475" s="230">
        <v>0</v>
      </c>
    </row>
    <row r="1476" spans="1:5" ht="12.75">
      <c r="A1476" s="137" t="s">
        <v>2249</v>
      </c>
      <c r="B1476" s="138">
        <v>7114712</v>
      </c>
      <c r="C1476" s="138" t="s">
        <v>2251</v>
      </c>
      <c r="D1476" s="140">
        <v>900</v>
      </c>
      <c r="E1476" s="230">
        <v>3592529.999999997</v>
      </c>
    </row>
    <row r="1477" spans="1:5" ht="12.75">
      <c r="A1477" s="137" t="s">
        <v>2249</v>
      </c>
      <c r="B1477" s="138">
        <v>7114711</v>
      </c>
      <c r="C1477" s="138" t="s">
        <v>2252</v>
      </c>
      <c r="D1477" s="140">
        <v>2000</v>
      </c>
      <c r="E1477" s="230">
        <v>4236199.999999996</v>
      </c>
    </row>
    <row r="1478" spans="1:5" ht="12.75">
      <c r="A1478" s="137" t="s">
        <v>2249</v>
      </c>
      <c r="B1478" s="138">
        <v>7114710</v>
      </c>
      <c r="C1478" s="138" t="s">
        <v>2253</v>
      </c>
      <c r="D1478" s="140">
        <v>100</v>
      </c>
      <c r="E1478" s="230">
        <v>172769.99999999985</v>
      </c>
    </row>
    <row r="1479" spans="1:5" ht="12.75">
      <c r="A1479" s="137"/>
      <c r="B1479" s="138"/>
      <c r="C1479" s="138"/>
      <c r="D1479" s="140"/>
      <c r="E1479" s="230">
        <v>0</v>
      </c>
    </row>
    <row r="1480" spans="1:5" ht="12.75">
      <c r="A1480" s="137" t="s">
        <v>2254</v>
      </c>
      <c r="B1480" s="138">
        <v>7114562</v>
      </c>
      <c r="C1480" s="138" t="s">
        <v>2255</v>
      </c>
      <c r="D1480" s="140">
        <v>1600</v>
      </c>
      <c r="E1480" s="230">
        <v>1167519.999999999</v>
      </c>
    </row>
    <row r="1481" spans="1:5" ht="12.75">
      <c r="A1481" s="137"/>
      <c r="B1481" s="138"/>
      <c r="C1481" s="138"/>
      <c r="D1481" s="140"/>
      <c r="E1481" s="230">
        <v>0</v>
      </c>
    </row>
    <row r="1482" spans="1:5" ht="12.75">
      <c r="A1482" s="137" t="s">
        <v>2256</v>
      </c>
      <c r="B1482" s="138">
        <v>7114721</v>
      </c>
      <c r="C1482" s="138" t="s">
        <v>2257</v>
      </c>
      <c r="D1482" s="140"/>
      <c r="E1482" s="230">
        <v>0</v>
      </c>
    </row>
    <row r="1483" spans="1:5" ht="12.75">
      <c r="A1483" s="137" t="s">
        <v>2256</v>
      </c>
      <c r="B1483" s="138">
        <v>7114722</v>
      </c>
      <c r="C1483" s="138" t="s">
        <v>2258</v>
      </c>
      <c r="D1483" s="140"/>
      <c r="E1483" s="230">
        <v>0</v>
      </c>
    </row>
    <row r="1484" spans="1:5" ht="12.75">
      <c r="A1484" s="137"/>
      <c r="B1484" s="138"/>
      <c r="C1484" s="138"/>
      <c r="D1484" s="140"/>
      <c r="E1484" s="230">
        <v>0</v>
      </c>
    </row>
    <row r="1485" spans="1:6" s="120" customFormat="1" ht="12.75">
      <c r="A1485" s="137" t="s">
        <v>2256</v>
      </c>
      <c r="B1485" s="138">
        <v>7114572</v>
      </c>
      <c r="C1485" s="138" t="s">
        <v>2259</v>
      </c>
      <c r="D1485" s="140">
        <v>350</v>
      </c>
      <c r="E1485" s="230">
        <v>226764.9999999998</v>
      </c>
      <c r="F1485"/>
    </row>
    <row r="1486" spans="1:5" ht="12.75">
      <c r="A1486" s="137" t="s">
        <v>2256</v>
      </c>
      <c r="B1486" s="138">
        <v>7114574</v>
      </c>
      <c r="C1486" s="138" t="s">
        <v>2260</v>
      </c>
      <c r="D1486" s="140">
        <v>150</v>
      </c>
      <c r="E1486" s="230">
        <v>277664.99999999977</v>
      </c>
    </row>
    <row r="1487" spans="1:6" s="120" customFormat="1" ht="12.75">
      <c r="A1487" s="137" t="s">
        <v>2256</v>
      </c>
      <c r="B1487" s="138">
        <v>7114576</v>
      </c>
      <c r="C1487" s="138" t="s">
        <v>2261</v>
      </c>
      <c r="D1487" s="140">
        <v>1100</v>
      </c>
      <c r="E1487" s="230">
        <v>1238819.999999999</v>
      </c>
      <c r="F1487"/>
    </row>
    <row r="1488" spans="1:5" ht="12.75">
      <c r="A1488" s="137" t="s">
        <v>2256</v>
      </c>
      <c r="B1488" s="138">
        <v>7114577</v>
      </c>
      <c r="C1488" s="138" t="s">
        <v>2262</v>
      </c>
      <c r="D1488" s="140">
        <v>100</v>
      </c>
      <c r="E1488" s="230">
        <v>165569.99999999985</v>
      </c>
    </row>
    <row r="1489" spans="1:6" s="120" customFormat="1" ht="12.75">
      <c r="A1489" s="137"/>
      <c r="B1489" s="138"/>
      <c r="C1489" s="138"/>
      <c r="D1489" s="140"/>
      <c r="E1489" s="230">
        <v>0</v>
      </c>
      <c r="F1489"/>
    </row>
    <row r="1490" spans="1:5" ht="12.75">
      <c r="A1490" s="137" t="s">
        <v>2263</v>
      </c>
      <c r="B1490" s="138">
        <v>7114597</v>
      </c>
      <c r="C1490" s="138" t="s">
        <v>2264</v>
      </c>
      <c r="D1490" s="140">
        <v>300</v>
      </c>
      <c r="E1490" s="230">
        <v>272219.99999999977</v>
      </c>
    </row>
    <row r="1491" spans="1:5" ht="12.75">
      <c r="A1491" s="137" t="s">
        <v>2263</v>
      </c>
      <c r="B1491" s="138">
        <v>7114595</v>
      </c>
      <c r="C1491" s="138" t="s">
        <v>2265</v>
      </c>
      <c r="D1491" s="140">
        <v>1000</v>
      </c>
      <c r="E1491" s="230">
        <v>785999.9999999993</v>
      </c>
    </row>
    <row r="1492" spans="1:6" s="120" customFormat="1" ht="12.75">
      <c r="A1492" s="137" t="s">
        <v>2263</v>
      </c>
      <c r="B1492" s="138">
        <v>7114596</v>
      </c>
      <c r="C1492" s="138" t="s">
        <v>2266</v>
      </c>
      <c r="D1492" s="140">
        <v>100</v>
      </c>
      <c r="E1492" s="230">
        <v>155949.99999999988</v>
      </c>
      <c r="F1492"/>
    </row>
    <row r="1493" spans="1:5" ht="12.75">
      <c r="A1493" s="137"/>
      <c r="B1493" s="138"/>
      <c r="C1493" s="138"/>
      <c r="D1493" s="140"/>
      <c r="E1493" s="230">
        <v>0</v>
      </c>
    </row>
    <row r="1494" spans="1:6" s="120" customFormat="1" ht="12.75">
      <c r="A1494" s="137" t="s">
        <v>2267</v>
      </c>
      <c r="B1494" s="138">
        <v>7114744</v>
      </c>
      <c r="C1494" s="138" t="s">
        <v>2268</v>
      </c>
      <c r="D1494" s="140">
        <v>1900</v>
      </c>
      <c r="E1494" s="230">
        <v>3309039.999999997</v>
      </c>
      <c r="F1494"/>
    </row>
    <row r="1495" spans="1:5" ht="12.75">
      <c r="A1495" s="137" t="s">
        <v>2267</v>
      </c>
      <c r="B1495" s="138">
        <v>7114741</v>
      </c>
      <c r="C1495" s="138" t="s">
        <v>2269</v>
      </c>
      <c r="D1495" s="140">
        <v>100</v>
      </c>
      <c r="E1495" s="230">
        <v>308809.9999999997</v>
      </c>
    </row>
    <row r="1496" spans="1:6" s="120" customFormat="1" ht="12.75">
      <c r="A1496" s="137"/>
      <c r="B1496" s="138"/>
      <c r="C1496" s="138"/>
      <c r="D1496" s="140"/>
      <c r="E1496" s="230">
        <v>0</v>
      </c>
      <c r="F1496"/>
    </row>
    <row r="1497" spans="1:5" ht="12.75">
      <c r="A1497" s="137" t="s">
        <v>2270</v>
      </c>
      <c r="B1497" s="138">
        <v>7114730</v>
      </c>
      <c r="C1497" s="138" t="s">
        <v>2271</v>
      </c>
      <c r="D1497" s="140">
        <v>3100</v>
      </c>
      <c r="E1497" s="230">
        <v>10128939.99999999</v>
      </c>
    </row>
    <row r="1498" spans="1:6" s="120" customFormat="1" ht="12.75">
      <c r="A1498" s="137"/>
      <c r="B1498" s="138"/>
      <c r="C1498" s="138"/>
      <c r="D1498" s="140"/>
      <c r="E1498" s="230">
        <v>0</v>
      </c>
      <c r="F1498"/>
    </row>
    <row r="1499" spans="1:5" ht="12.75">
      <c r="A1499" s="137" t="s">
        <v>2272</v>
      </c>
      <c r="B1499" s="138">
        <v>3114460</v>
      </c>
      <c r="C1499" s="138" t="s">
        <v>2273</v>
      </c>
      <c r="D1499" s="140">
        <v>1400</v>
      </c>
      <c r="E1499" s="230">
        <v>277479.99999999977</v>
      </c>
    </row>
    <row r="1500" spans="1:6" s="120" customFormat="1" ht="12.75">
      <c r="A1500" s="137" t="s">
        <v>2272</v>
      </c>
      <c r="B1500" s="138">
        <v>1114461</v>
      </c>
      <c r="C1500" s="138" t="s">
        <v>2274</v>
      </c>
      <c r="D1500" s="140">
        <v>2000</v>
      </c>
      <c r="E1500" s="230">
        <v>349999.9999999997</v>
      </c>
      <c r="F1500"/>
    </row>
    <row r="1501" spans="1:6" s="158" customFormat="1" ht="15">
      <c r="A1501" s="137"/>
      <c r="B1501" s="138"/>
      <c r="C1501" s="138"/>
      <c r="D1501" s="140"/>
      <c r="E1501" s="230">
        <v>0</v>
      </c>
      <c r="F1501"/>
    </row>
    <row r="1502" spans="1:5" ht="12.75">
      <c r="A1502" s="137" t="s">
        <v>2275</v>
      </c>
      <c r="B1502" s="138">
        <v>1114220</v>
      </c>
      <c r="C1502" s="138" t="s">
        <v>2276</v>
      </c>
      <c r="D1502" s="140">
        <v>3500</v>
      </c>
      <c r="E1502" s="230">
        <v>461999.9999999996</v>
      </c>
    </row>
    <row r="1503" spans="1:6" s="120" customFormat="1" ht="12.75">
      <c r="A1503" s="137" t="s">
        <v>2275</v>
      </c>
      <c r="B1503" s="138">
        <v>1114221</v>
      </c>
      <c r="C1503" s="138" t="s">
        <v>2277</v>
      </c>
      <c r="D1503" s="140">
        <v>20000</v>
      </c>
      <c r="E1503" s="230">
        <v>6415999.999999994</v>
      </c>
      <c r="F1503"/>
    </row>
    <row r="1504" spans="1:5" ht="12.75">
      <c r="A1504" s="137"/>
      <c r="B1504" s="138"/>
      <c r="C1504" s="138"/>
      <c r="D1504" s="140"/>
      <c r="E1504" s="230">
        <v>0</v>
      </c>
    </row>
    <row r="1505" spans="1:6" s="120" customFormat="1" ht="12.75">
      <c r="A1505" s="137" t="s">
        <v>883</v>
      </c>
      <c r="B1505" s="138">
        <v>1114503</v>
      </c>
      <c r="C1505" s="138" t="s">
        <v>2278</v>
      </c>
      <c r="D1505" s="140">
        <v>35000</v>
      </c>
      <c r="E1505" s="230">
        <v>7237999.999999994</v>
      </c>
      <c r="F1505"/>
    </row>
    <row r="1506" spans="1:5" ht="12.75">
      <c r="A1506" s="137"/>
      <c r="B1506" s="138"/>
      <c r="C1506" s="138"/>
      <c r="D1506" s="140"/>
      <c r="E1506" s="230">
        <v>0</v>
      </c>
    </row>
    <row r="1507" spans="1:6" s="120" customFormat="1" ht="12.75">
      <c r="A1507" s="137" t="s">
        <v>2279</v>
      </c>
      <c r="B1507" s="138">
        <v>3114644</v>
      </c>
      <c r="C1507" s="138" t="s">
        <v>2280</v>
      </c>
      <c r="D1507" s="140">
        <v>900</v>
      </c>
      <c r="E1507" s="230">
        <v>1053269.999999999</v>
      </c>
      <c r="F1507"/>
    </row>
    <row r="1508" spans="1:5" ht="12.75">
      <c r="A1508" s="137" t="s">
        <v>2279</v>
      </c>
      <c r="B1508" s="138">
        <v>1114646</v>
      </c>
      <c r="C1508" s="138" t="s">
        <v>2281</v>
      </c>
      <c r="D1508" s="140">
        <v>500</v>
      </c>
      <c r="E1508" s="230">
        <v>509449.99999999953</v>
      </c>
    </row>
    <row r="1509" spans="1:6" s="120" customFormat="1" ht="12.75">
      <c r="A1509" s="137" t="s">
        <v>2279</v>
      </c>
      <c r="B1509" s="138">
        <v>1114643</v>
      </c>
      <c r="C1509" s="138" t="s">
        <v>2282</v>
      </c>
      <c r="D1509" s="140">
        <v>2000</v>
      </c>
      <c r="E1509" s="230">
        <v>1463599.9999999988</v>
      </c>
      <c r="F1509"/>
    </row>
    <row r="1510" spans="1:5" ht="12.75">
      <c r="A1510" s="137" t="s">
        <v>2279</v>
      </c>
      <c r="B1510" s="138">
        <v>1114640</v>
      </c>
      <c r="C1510" s="138" t="s">
        <v>2283</v>
      </c>
      <c r="D1510" s="140">
        <v>2000</v>
      </c>
      <c r="E1510" s="230">
        <v>1406799.9999999988</v>
      </c>
    </row>
    <row r="1511" spans="1:5" ht="12.75">
      <c r="A1511" s="137" t="s">
        <v>2279</v>
      </c>
      <c r="B1511" s="138">
        <v>1114552</v>
      </c>
      <c r="C1511" s="144" t="s">
        <v>2284</v>
      </c>
      <c r="D1511" s="140">
        <v>200</v>
      </c>
      <c r="E1511" s="230">
        <v>203779.99999999983</v>
      </c>
    </row>
    <row r="1512" spans="1:5" ht="12.75">
      <c r="A1512" s="137" t="s">
        <v>2279</v>
      </c>
      <c r="B1512" s="138">
        <v>1114553</v>
      </c>
      <c r="C1512" s="144" t="s">
        <v>2285</v>
      </c>
      <c r="D1512" s="140">
        <v>700</v>
      </c>
      <c r="E1512" s="230">
        <v>492379.9999999996</v>
      </c>
    </row>
    <row r="1513" spans="1:6" s="120" customFormat="1" ht="12.75">
      <c r="A1513" s="137" t="s">
        <v>2279</v>
      </c>
      <c r="B1513" s="138">
        <v>1114554</v>
      </c>
      <c r="C1513" s="144" t="s">
        <v>2286</v>
      </c>
      <c r="D1513" s="140">
        <v>330</v>
      </c>
      <c r="E1513" s="230">
        <v>241493.99999999974</v>
      </c>
      <c r="F1513"/>
    </row>
    <row r="1514" spans="1:5" ht="12.75">
      <c r="A1514" s="137" t="s">
        <v>2279</v>
      </c>
      <c r="B1514" s="138">
        <v>1114561</v>
      </c>
      <c r="C1514" s="144" t="s">
        <v>2287</v>
      </c>
      <c r="D1514" s="140">
        <v>300</v>
      </c>
      <c r="E1514" s="230">
        <v>211019.99999999983</v>
      </c>
    </row>
    <row r="1515" spans="1:5" ht="12.75">
      <c r="A1515" s="137" t="s">
        <v>2279</v>
      </c>
      <c r="B1515" s="138">
        <v>1114560</v>
      </c>
      <c r="C1515" s="144" t="s">
        <v>2288</v>
      </c>
      <c r="D1515" s="140">
        <v>300</v>
      </c>
      <c r="E1515" s="230">
        <v>219539.9999999998</v>
      </c>
    </row>
    <row r="1516" spans="1:6" s="120" customFormat="1" ht="12.75">
      <c r="A1516" s="137" t="s">
        <v>2279</v>
      </c>
      <c r="B1516" s="138">
        <v>1114647</v>
      </c>
      <c r="C1516" s="138" t="s">
        <v>2289</v>
      </c>
      <c r="D1516" s="140">
        <v>20</v>
      </c>
      <c r="E1516" s="230">
        <v>20377.99999999998</v>
      </c>
      <c r="F1516"/>
    </row>
    <row r="1517" spans="1:5" ht="12.75">
      <c r="A1517" s="137" t="s">
        <v>2279</v>
      </c>
      <c r="B1517" s="138">
        <v>1114648</v>
      </c>
      <c r="C1517" s="138" t="s">
        <v>2290</v>
      </c>
      <c r="D1517" s="140">
        <v>50</v>
      </c>
      <c r="E1517" s="230">
        <v>35169.99999999997</v>
      </c>
    </row>
    <row r="1518" spans="1:6" s="120" customFormat="1" ht="12.75">
      <c r="A1518" s="137" t="s">
        <v>2279</v>
      </c>
      <c r="B1518" s="138">
        <v>1114645</v>
      </c>
      <c r="C1518" s="138" t="s">
        <v>2291</v>
      </c>
      <c r="D1518" s="140">
        <v>50</v>
      </c>
      <c r="E1518" s="230">
        <v>36589.99999999997</v>
      </c>
      <c r="F1518"/>
    </row>
    <row r="1519" spans="1:6" s="154" customFormat="1" ht="15">
      <c r="A1519" s="137"/>
      <c r="B1519" s="138"/>
      <c r="C1519" s="138"/>
      <c r="D1519" s="140"/>
      <c r="E1519" s="230">
        <v>0</v>
      </c>
      <c r="F1519"/>
    </row>
    <row r="1520" spans="1:5" ht="12.75">
      <c r="A1520" s="137"/>
      <c r="B1520" s="138"/>
      <c r="C1520" s="144"/>
      <c r="D1520" s="140"/>
      <c r="E1520" s="230">
        <v>0</v>
      </c>
    </row>
    <row r="1521" spans="1:5" ht="12.75">
      <c r="A1521" s="137" t="s">
        <v>2292</v>
      </c>
      <c r="B1521" s="138">
        <v>1119220</v>
      </c>
      <c r="C1521" s="138" t="s">
        <v>2293</v>
      </c>
      <c r="D1521" s="140">
        <v>20</v>
      </c>
      <c r="E1521" s="230">
        <v>80841.99999999993</v>
      </c>
    </row>
    <row r="1522" spans="1:6" s="120" customFormat="1" ht="12.75">
      <c r="A1522" s="137"/>
      <c r="B1522" s="138"/>
      <c r="C1522" s="138"/>
      <c r="D1522" s="140"/>
      <c r="E1522" s="230">
        <v>0</v>
      </c>
      <c r="F1522"/>
    </row>
    <row r="1523" spans="1:5" ht="12.75">
      <c r="A1523" s="137" t="s">
        <v>2294</v>
      </c>
      <c r="B1523" s="138">
        <v>7112250</v>
      </c>
      <c r="C1523" s="138" t="s">
        <v>2295</v>
      </c>
      <c r="D1523" s="140">
        <v>200</v>
      </c>
      <c r="E1523" s="230">
        <v>2345959.999999998</v>
      </c>
    </row>
    <row r="1524" spans="1:6" s="120" customFormat="1" ht="12.75">
      <c r="A1524" s="137"/>
      <c r="B1524" s="138"/>
      <c r="C1524" s="138"/>
      <c r="D1524" s="140"/>
      <c r="E1524" s="230">
        <v>0</v>
      </c>
      <c r="F1524"/>
    </row>
    <row r="1525" spans="1:5" ht="12.75">
      <c r="A1525" s="137" t="s">
        <v>2296</v>
      </c>
      <c r="B1525" s="138">
        <v>3114450</v>
      </c>
      <c r="C1525" s="138" t="s">
        <v>2297</v>
      </c>
      <c r="D1525" s="140">
        <v>1200</v>
      </c>
      <c r="E1525" s="230">
        <v>185519.99999999985</v>
      </c>
    </row>
    <row r="1526" spans="1:5" ht="12.75">
      <c r="A1526" s="137"/>
      <c r="B1526" s="138"/>
      <c r="C1526" s="138"/>
      <c r="D1526" s="140"/>
      <c r="E1526" s="230">
        <v>0</v>
      </c>
    </row>
    <row r="1527" spans="1:6" s="120" customFormat="1" ht="12.75">
      <c r="A1527" s="137" t="s">
        <v>2298</v>
      </c>
      <c r="B1527" s="138">
        <v>4090121</v>
      </c>
      <c r="C1527" s="138" t="s">
        <v>2299</v>
      </c>
      <c r="D1527" s="140">
        <v>6800</v>
      </c>
      <c r="E1527" s="230">
        <v>837759.9999999993</v>
      </c>
      <c r="F1527"/>
    </row>
    <row r="1528" spans="1:6" s="159" customFormat="1" ht="15">
      <c r="A1528" s="137" t="s">
        <v>2298</v>
      </c>
      <c r="B1528" s="138">
        <v>4090816</v>
      </c>
      <c r="C1528" s="138" t="s">
        <v>2300</v>
      </c>
      <c r="D1528" s="140">
        <v>2500</v>
      </c>
      <c r="E1528" s="230">
        <v>307999.99999999977</v>
      </c>
      <c r="F1528"/>
    </row>
    <row r="1529" spans="1:5" ht="12.75">
      <c r="A1529" s="137"/>
      <c r="B1529" s="138"/>
      <c r="C1529" s="138"/>
      <c r="D1529" s="140"/>
      <c r="E1529" s="230">
        <v>0</v>
      </c>
    </row>
    <row r="1530" spans="1:5" ht="12.75">
      <c r="A1530" s="137" t="s">
        <v>2301</v>
      </c>
      <c r="B1530" s="138">
        <v>7090801</v>
      </c>
      <c r="C1530" s="138" t="s">
        <v>2302</v>
      </c>
      <c r="D1530" s="140">
        <v>1300</v>
      </c>
      <c r="E1530" s="230">
        <v>212159.99999999977</v>
      </c>
    </row>
    <row r="1531" spans="1:6" s="120" customFormat="1" ht="12.75">
      <c r="A1531" s="137"/>
      <c r="B1531" s="138"/>
      <c r="C1531" s="138"/>
      <c r="D1531" s="140"/>
      <c r="E1531" s="230">
        <v>0</v>
      </c>
      <c r="F1531"/>
    </row>
    <row r="1532" spans="1:6" s="5" customFormat="1" ht="12.75">
      <c r="A1532" s="137" t="s">
        <v>2303</v>
      </c>
      <c r="B1532" s="138">
        <v>4150250</v>
      </c>
      <c r="C1532" s="138" t="s">
        <v>2304</v>
      </c>
      <c r="D1532" s="140">
        <v>900</v>
      </c>
      <c r="E1532" s="230">
        <v>85049.99999999993</v>
      </c>
      <c r="F1532"/>
    </row>
    <row r="1533" spans="1:6" s="120" customFormat="1" ht="12.75">
      <c r="A1533" s="137"/>
      <c r="B1533" s="138"/>
      <c r="C1533" s="138"/>
      <c r="D1533" s="140"/>
      <c r="E1533" s="230">
        <v>0</v>
      </c>
      <c r="F1533"/>
    </row>
    <row r="1534" spans="1:5" ht="12.75">
      <c r="A1534" s="137" t="s">
        <v>2305</v>
      </c>
      <c r="B1534" s="138">
        <v>4090290</v>
      </c>
      <c r="C1534" s="138" t="s">
        <v>2306</v>
      </c>
      <c r="D1534" s="140">
        <v>90</v>
      </c>
      <c r="E1534" s="230">
        <v>67247.99999999994</v>
      </c>
    </row>
    <row r="1535" spans="1:6" s="120" customFormat="1" ht="12.75">
      <c r="A1535" s="137"/>
      <c r="B1535" s="138"/>
      <c r="C1535" s="138"/>
      <c r="D1535" s="140"/>
      <c r="E1535" s="230">
        <v>0</v>
      </c>
      <c r="F1535"/>
    </row>
    <row r="1536" spans="1:5" ht="12.75">
      <c r="A1536" s="137" t="s">
        <v>2307</v>
      </c>
      <c r="B1536" s="138">
        <v>4090851</v>
      </c>
      <c r="C1536" s="138" t="s">
        <v>2308</v>
      </c>
      <c r="D1536" s="140">
        <v>40</v>
      </c>
      <c r="E1536" s="230">
        <v>14847.999999999987</v>
      </c>
    </row>
    <row r="1537" spans="1:5" ht="12.75">
      <c r="A1537" s="137"/>
      <c r="B1537" s="138"/>
      <c r="C1537" s="138"/>
      <c r="D1537" s="140"/>
      <c r="E1537" s="230">
        <v>0</v>
      </c>
    </row>
    <row r="1538" spans="1:5" ht="12.75">
      <c r="A1538" s="137" t="s">
        <v>2309</v>
      </c>
      <c r="B1538" s="138">
        <v>7090911</v>
      </c>
      <c r="C1538" s="138" t="s">
        <v>2310</v>
      </c>
      <c r="D1538" s="140"/>
      <c r="E1538" s="230">
        <v>0</v>
      </c>
    </row>
    <row r="1539" spans="1:5" ht="12.75">
      <c r="A1539" s="137" t="s">
        <v>2309</v>
      </c>
      <c r="B1539" s="138">
        <v>7090010</v>
      </c>
      <c r="C1539" s="138" t="s">
        <v>2311</v>
      </c>
      <c r="D1539" s="140">
        <v>1000</v>
      </c>
      <c r="E1539" s="230">
        <v>192499.99999999985</v>
      </c>
    </row>
    <row r="1540" spans="1:6" s="120" customFormat="1" ht="12.75">
      <c r="A1540" s="137"/>
      <c r="B1540" s="138"/>
      <c r="C1540" s="138"/>
      <c r="D1540" s="140"/>
      <c r="E1540" s="230">
        <v>0</v>
      </c>
      <c r="F1540"/>
    </row>
    <row r="1541" spans="1:5" ht="12.75">
      <c r="A1541" s="137" t="s">
        <v>2312</v>
      </c>
      <c r="B1541" s="138">
        <v>4090620</v>
      </c>
      <c r="C1541" s="138" t="s">
        <v>2313</v>
      </c>
      <c r="D1541" s="140">
        <v>94</v>
      </c>
      <c r="E1541" s="230">
        <v>12990.799999999988</v>
      </c>
    </row>
    <row r="1542" spans="1:6" s="120" customFormat="1" ht="12.75">
      <c r="A1542" s="137"/>
      <c r="B1542" s="138"/>
      <c r="C1542" s="138"/>
      <c r="D1542" s="140"/>
      <c r="E1542" s="230">
        <v>0</v>
      </c>
      <c r="F1542"/>
    </row>
    <row r="1543" spans="1:5" ht="12.75">
      <c r="A1543" s="137" t="s">
        <v>2314</v>
      </c>
      <c r="B1543" s="138">
        <v>7099200</v>
      </c>
      <c r="C1543" s="138" t="s">
        <v>2315</v>
      </c>
      <c r="D1543" s="140">
        <v>200</v>
      </c>
      <c r="E1543" s="230">
        <v>100099.99999999991</v>
      </c>
    </row>
    <row r="1544" spans="1:6" s="120" customFormat="1" ht="12.75">
      <c r="A1544" s="137"/>
      <c r="B1544" s="138"/>
      <c r="C1544" s="138"/>
      <c r="D1544" s="140"/>
      <c r="E1544" s="230">
        <v>0</v>
      </c>
      <c r="F1544"/>
    </row>
    <row r="1545" spans="1:5" ht="12.75">
      <c r="A1545" s="137" t="s">
        <v>2316</v>
      </c>
      <c r="B1545" s="138">
        <v>7099150</v>
      </c>
      <c r="C1545" s="138" t="s">
        <v>2317</v>
      </c>
      <c r="D1545" s="140">
        <v>1600</v>
      </c>
      <c r="E1545" s="230">
        <v>753279.9999999993</v>
      </c>
    </row>
    <row r="1546" spans="1:6" s="120" customFormat="1" ht="12.75">
      <c r="A1546" s="137"/>
      <c r="B1546" s="138"/>
      <c r="C1546" s="138"/>
      <c r="D1546" s="140"/>
      <c r="E1546" s="230">
        <v>0</v>
      </c>
      <c r="F1546"/>
    </row>
    <row r="1547" spans="1:5" ht="12.75">
      <c r="A1547" s="137" t="s">
        <v>2318</v>
      </c>
      <c r="B1547" s="138">
        <v>7090790</v>
      </c>
      <c r="C1547" s="138" t="s">
        <v>370</v>
      </c>
      <c r="D1547" s="140"/>
      <c r="E1547" s="230">
        <v>0</v>
      </c>
    </row>
    <row r="1548" spans="1:6" s="120" customFormat="1" ht="12.75">
      <c r="A1548" s="137" t="s">
        <v>2318</v>
      </c>
      <c r="B1548" s="138">
        <v>7090791</v>
      </c>
      <c r="C1548" s="138" t="s">
        <v>2319</v>
      </c>
      <c r="D1548" s="140">
        <v>13000</v>
      </c>
      <c r="E1548" s="230">
        <v>2657199.9999999977</v>
      </c>
      <c r="F1548"/>
    </row>
    <row r="1549" spans="1:5" ht="12.75">
      <c r="A1549" s="137" t="s">
        <v>2318</v>
      </c>
      <c r="B1549" s="138">
        <v>7090813</v>
      </c>
      <c r="C1549" s="138" t="s">
        <v>2320</v>
      </c>
      <c r="D1549" s="140">
        <v>2800</v>
      </c>
      <c r="E1549" s="230">
        <v>572319.9999999995</v>
      </c>
    </row>
    <row r="1550" spans="1:6" s="120" customFormat="1" ht="12.75">
      <c r="A1550" s="137"/>
      <c r="B1550" s="138"/>
      <c r="C1550" s="138"/>
      <c r="D1550" s="140"/>
      <c r="E1550" s="230">
        <v>0</v>
      </c>
      <c r="F1550"/>
    </row>
    <row r="1551" spans="1:6" ht="12.75">
      <c r="A1551" s="137" t="s">
        <v>2321</v>
      </c>
      <c r="B1551" s="138">
        <v>7094070</v>
      </c>
      <c r="C1551" s="138" t="s">
        <v>2322</v>
      </c>
      <c r="D1551" s="140">
        <v>1400</v>
      </c>
      <c r="E1551" s="230">
        <v>495739.99999999965</v>
      </c>
      <c r="F1551" s="148"/>
    </row>
    <row r="1552" spans="1:5" s="148" customFormat="1" ht="15.75" customHeight="1">
      <c r="A1552" s="137" t="s">
        <v>2321</v>
      </c>
      <c r="B1552" s="138">
        <v>7094080</v>
      </c>
      <c r="C1552" s="138" t="s">
        <v>2323</v>
      </c>
      <c r="D1552" s="140">
        <v>770</v>
      </c>
      <c r="E1552" s="230">
        <v>433355.99999999953</v>
      </c>
    </row>
    <row r="1553" spans="1:5" s="148" customFormat="1" ht="12.75">
      <c r="A1553" s="137"/>
      <c r="B1553" s="138"/>
      <c r="C1553" s="138"/>
      <c r="D1553" s="140"/>
      <c r="E1553" s="230">
        <v>0</v>
      </c>
    </row>
    <row r="1554" spans="1:5" s="148" customFormat="1" ht="12.75">
      <c r="A1554" s="137" t="s">
        <v>2324</v>
      </c>
      <c r="B1554" s="138">
        <v>7094033</v>
      </c>
      <c r="C1554" s="138" t="s">
        <v>2325</v>
      </c>
      <c r="D1554" s="140">
        <v>1300</v>
      </c>
      <c r="E1554" s="230">
        <v>186939.99999999985</v>
      </c>
    </row>
    <row r="1555" spans="1:5" s="148" customFormat="1" ht="12.75">
      <c r="A1555" s="137"/>
      <c r="B1555" s="138"/>
      <c r="C1555" s="138"/>
      <c r="D1555" s="140"/>
      <c r="E1555" s="230">
        <v>0</v>
      </c>
    </row>
    <row r="1556" spans="1:5" s="148" customFormat="1" ht="12.75">
      <c r="A1556" s="137" t="s">
        <v>2326</v>
      </c>
      <c r="B1556" s="138">
        <v>7096050</v>
      </c>
      <c r="C1556" s="138" t="s">
        <v>2327</v>
      </c>
      <c r="D1556" s="140"/>
      <c r="E1556" s="230">
        <v>0</v>
      </c>
    </row>
    <row r="1557" spans="1:5" s="148" customFormat="1" ht="12.75">
      <c r="A1557" s="143" t="s">
        <v>2326</v>
      </c>
      <c r="B1557" s="144">
        <v>7096055</v>
      </c>
      <c r="C1557" s="144" t="s">
        <v>2328</v>
      </c>
      <c r="D1557" s="140">
        <v>200</v>
      </c>
      <c r="E1557" s="230">
        <v>63019.99999999995</v>
      </c>
    </row>
    <row r="1558" spans="1:5" s="148" customFormat="1" ht="12.75">
      <c r="A1558" s="143" t="s">
        <v>2326</v>
      </c>
      <c r="B1558" s="144">
        <v>7096070</v>
      </c>
      <c r="C1558" s="144" t="s">
        <v>2329</v>
      </c>
      <c r="D1558" s="140">
        <v>200</v>
      </c>
      <c r="E1558" s="230">
        <v>63019.99999999995</v>
      </c>
    </row>
    <row r="1559" spans="1:5" s="148" customFormat="1" ht="12.75">
      <c r="A1559" s="137"/>
      <c r="B1559" s="138"/>
      <c r="C1559" s="138"/>
      <c r="D1559" s="140"/>
      <c r="E1559" s="230">
        <v>0</v>
      </c>
    </row>
    <row r="1560" spans="1:5" s="148" customFormat="1" ht="12.75">
      <c r="A1560" s="137" t="s">
        <v>2330</v>
      </c>
      <c r="B1560" s="138">
        <v>7096060</v>
      </c>
      <c r="C1560" s="138" t="s">
        <v>2331</v>
      </c>
      <c r="D1560" s="140">
        <v>1500</v>
      </c>
      <c r="E1560" s="230">
        <v>1171949.999999999</v>
      </c>
    </row>
    <row r="1561" spans="1:5" s="148" customFormat="1" ht="21.75" customHeight="1">
      <c r="A1561" s="137"/>
      <c r="B1561" s="138"/>
      <c r="C1561" s="138"/>
      <c r="D1561" s="140"/>
      <c r="E1561" s="230">
        <v>0</v>
      </c>
    </row>
    <row r="1562" spans="1:5" s="148" customFormat="1" ht="12.75">
      <c r="A1562" s="137" t="s">
        <v>2332</v>
      </c>
      <c r="B1562" s="138">
        <v>7093071</v>
      </c>
      <c r="C1562" s="138" t="s">
        <v>2333</v>
      </c>
      <c r="D1562" s="140">
        <v>6500</v>
      </c>
      <c r="E1562" s="230">
        <v>904149.9999999993</v>
      </c>
    </row>
    <row r="1563" spans="1:5" s="148" customFormat="1" ht="12.75">
      <c r="A1563" s="137" t="s">
        <v>2332</v>
      </c>
      <c r="B1563" s="138">
        <v>7093020</v>
      </c>
      <c r="C1563" s="138" t="s">
        <v>2334</v>
      </c>
      <c r="D1563" s="140">
        <v>240</v>
      </c>
      <c r="E1563" s="230">
        <v>66767.99999999994</v>
      </c>
    </row>
    <row r="1564" spans="1:5" s="148" customFormat="1" ht="12.75">
      <c r="A1564" s="137"/>
      <c r="B1564" s="138"/>
      <c r="C1564" s="138"/>
      <c r="D1564" s="140"/>
      <c r="E1564" s="230">
        <v>0</v>
      </c>
    </row>
    <row r="1565" spans="1:5" s="148" customFormat="1" ht="12.75">
      <c r="A1565" s="137" t="s">
        <v>2335</v>
      </c>
      <c r="B1565" s="138">
        <v>7099180</v>
      </c>
      <c r="C1565" s="138" t="s">
        <v>2336</v>
      </c>
      <c r="D1565" s="140">
        <v>8300</v>
      </c>
      <c r="E1565" s="230">
        <v>3513389.9999999967</v>
      </c>
    </row>
    <row r="1566" spans="1:5" ht="12.75">
      <c r="A1566" s="137" t="s">
        <v>2335</v>
      </c>
      <c r="B1566" s="138">
        <v>7099085</v>
      </c>
      <c r="C1566" s="138" t="s">
        <v>2337</v>
      </c>
      <c r="D1566" s="140">
        <v>200</v>
      </c>
      <c r="E1566" s="230">
        <v>65119.99999999994</v>
      </c>
    </row>
    <row r="1567" spans="1:5" ht="12.75">
      <c r="A1567" s="137" t="s">
        <v>2335</v>
      </c>
      <c r="B1567" s="138">
        <v>7096052</v>
      </c>
      <c r="C1567" s="144" t="s">
        <v>2338</v>
      </c>
      <c r="D1567" s="140">
        <v>200</v>
      </c>
      <c r="E1567" s="230">
        <v>65119.99999999994</v>
      </c>
    </row>
    <row r="1568" spans="1:5" ht="12.75">
      <c r="A1568" s="137"/>
      <c r="B1568" s="138"/>
      <c r="C1568" s="138"/>
      <c r="D1568" s="140"/>
      <c r="E1568" s="230">
        <v>0</v>
      </c>
    </row>
    <row r="1569" spans="1:5" ht="12.75">
      <c r="A1569" s="137" t="s">
        <v>2335</v>
      </c>
      <c r="B1569" s="138">
        <v>7099090</v>
      </c>
      <c r="C1569" s="138" t="s">
        <v>2339</v>
      </c>
      <c r="D1569" s="140">
        <v>900</v>
      </c>
      <c r="E1569" s="230">
        <v>1314359.9999999988</v>
      </c>
    </row>
    <row r="1570" spans="1:5" ht="12.75">
      <c r="A1570" s="137"/>
      <c r="B1570" s="138"/>
      <c r="C1570" s="138"/>
      <c r="D1570" s="140"/>
      <c r="E1570" s="230">
        <v>0</v>
      </c>
    </row>
    <row r="1571" spans="1:5" ht="12.75">
      <c r="A1571" s="137" t="s">
        <v>2335</v>
      </c>
      <c r="B1571" s="138">
        <v>7099170</v>
      </c>
      <c r="C1571" s="138" t="s">
        <v>2340</v>
      </c>
      <c r="D1571" s="140">
        <v>830</v>
      </c>
      <c r="E1571" s="230">
        <v>612622.9999999994</v>
      </c>
    </row>
    <row r="1572" spans="1:5" ht="12.75">
      <c r="A1572" s="137"/>
      <c r="B1572" s="138"/>
      <c r="C1572" s="138"/>
      <c r="D1572" s="140"/>
      <c r="E1572" s="230">
        <v>0</v>
      </c>
    </row>
    <row r="1573" spans="1:5" ht="12.75">
      <c r="A1573" s="137" t="s">
        <v>2341</v>
      </c>
      <c r="B1573" s="138">
        <v>7099140</v>
      </c>
      <c r="C1573" s="138" t="s">
        <v>2342</v>
      </c>
      <c r="D1573" s="140">
        <v>10500</v>
      </c>
      <c r="E1573" s="230">
        <v>5111399.999999996</v>
      </c>
    </row>
    <row r="1574" spans="1:5" ht="12.75">
      <c r="A1574" s="137" t="s">
        <v>2341</v>
      </c>
      <c r="B1574" s="138">
        <v>7099001</v>
      </c>
      <c r="C1574" s="138" t="s">
        <v>2343</v>
      </c>
      <c r="D1574" s="140">
        <v>500</v>
      </c>
      <c r="E1574" s="230">
        <v>188449.99999999985</v>
      </c>
    </row>
    <row r="1575" spans="1:5" ht="12.75">
      <c r="A1575" s="137" t="s">
        <v>2341</v>
      </c>
      <c r="B1575" s="138">
        <v>7099171</v>
      </c>
      <c r="C1575" s="138" t="s">
        <v>2344</v>
      </c>
      <c r="D1575" s="140">
        <v>200</v>
      </c>
      <c r="E1575" s="230">
        <v>75379.99999999993</v>
      </c>
    </row>
    <row r="1576" spans="1:5" ht="12.75">
      <c r="A1576" s="137" t="s">
        <v>2341</v>
      </c>
      <c r="B1576" s="160">
        <v>7099155</v>
      </c>
      <c r="C1576" s="160" t="s">
        <v>2345</v>
      </c>
      <c r="D1576" s="140"/>
      <c r="E1576" s="230">
        <v>0</v>
      </c>
    </row>
    <row r="1577" spans="1:5" ht="12.75">
      <c r="A1577" s="137"/>
      <c r="B1577" s="138"/>
      <c r="C1577" s="138"/>
      <c r="D1577" s="140"/>
      <c r="E1577" s="230">
        <v>0</v>
      </c>
    </row>
    <row r="1578" spans="1:5" ht="12.75">
      <c r="A1578" s="143" t="s">
        <v>2346</v>
      </c>
      <c r="B1578" s="144">
        <v>7099145</v>
      </c>
      <c r="C1578" s="144" t="s">
        <v>2347</v>
      </c>
      <c r="D1578" s="140">
        <v>300</v>
      </c>
      <c r="E1578" s="230">
        <v>393479.99999999965</v>
      </c>
    </row>
    <row r="1579" spans="1:5" ht="12.75">
      <c r="A1579" s="137"/>
      <c r="B1579" s="138"/>
      <c r="C1579" s="138"/>
      <c r="D1579" s="140"/>
      <c r="E1579" s="230">
        <v>0</v>
      </c>
    </row>
    <row r="1580" spans="1:5" ht="12.75">
      <c r="A1580" s="137" t="s">
        <v>2348</v>
      </c>
      <c r="B1580" s="138">
        <v>7099190</v>
      </c>
      <c r="C1580" s="138" t="s">
        <v>2349</v>
      </c>
      <c r="D1580" s="140">
        <v>500</v>
      </c>
      <c r="E1580" s="230">
        <v>600799.9999999995</v>
      </c>
    </row>
    <row r="1581" spans="1:5" ht="12.75">
      <c r="A1581" s="137"/>
      <c r="B1581" s="138"/>
      <c r="C1581" s="138"/>
      <c r="D1581" s="140"/>
      <c r="E1581" s="230">
        <v>0</v>
      </c>
    </row>
    <row r="1582" spans="1:5" ht="12.75">
      <c r="A1582" s="137" t="s">
        <v>2350</v>
      </c>
      <c r="B1582" s="138">
        <v>7099195</v>
      </c>
      <c r="C1582" s="138" t="s">
        <v>2351</v>
      </c>
      <c r="D1582" s="140">
        <v>250</v>
      </c>
      <c r="E1582" s="230">
        <v>359799.9999999997</v>
      </c>
    </row>
    <row r="1583" spans="1:5" ht="12.75">
      <c r="A1583" s="137"/>
      <c r="B1583" s="138"/>
      <c r="C1583" s="138"/>
      <c r="D1583" s="140"/>
      <c r="E1583" s="230">
        <v>0</v>
      </c>
    </row>
    <row r="1584" spans="1:5" ht="12.75">
      <c r="A1584" s="137" t="s">
        <v>2352</v>
      </c>
      <c r="B1584" s="138" t="s">
        <v>124</v>
      </c>
      <c r="C1584" s="138" t="s">
        <v>2353</v>
      </c>
      <c r="D1584" s="140">
        <v>3500</v>
      </c>
      <c r="E1584" s="230">
        <v>2047499.9999999981</v>
      </c>
    </row>
    <row r="1585" spans="1:5" ht="12.75">
      <c r="A1585" s="137"/>
      <c r="B1585" s="138"/>
      <c r="C1585" s="138"/>
      <c r="D1585" s="140"/>
      <c r="E1585" s="230">
        <v>0</v>
      </c>
    </row>
    <row r="1586" spans="1:5" ht="12.75">
      <c r="A1586" s="137" t="s">
        <v>2352</v>
      </c>
      <c r="B1586" s="138" t="s">
        <v>2354</v>
      </c>
      <c r="C1586" s="138" t="s">
        <v>2355</v>
      </c>
      <c r="D1586" s="140">
        <v>100</v>
      </c>
      <c r="E1586" s="230">
        <v>16839.999999999985</v>
      </c>
    </row>
    <row r="1587" spans="1:5" ht="12.75">
      <c r="A1587" s="137"/>
      <c r="B1587" s="138"/>
      <c r="C1587" s="138"/>
      <c r="D1587" s="140"/>
      <c r="E1587" s="230">
        <v>0</v>
      </c>
    </row>
    <row r="1588" spans="1:5" ht="13.5" thickBot="1">
      <c r="A1588" s="161"/>
      <c r="B1588" s="162"/>
      <c r="C1588" s="162"/>
      <c r="D1588" s="166"/>
      <c r="E1588" s="167">
        <v>819999999.9999985</v>
      </c>
    </row>
  </sheetData>
  <sheetProtection/>
  <mergeCells count="5">
    <mergeCell ref="B2:E2"/>
    <mergeCell ref="A9:A10"/>
    <mergeCell ref="B9:B10"/>
    <mergeCell ref="C9:C10"/>
    <mergeCell ref="D9:E9"/>
  </mergeCell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6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57421875" style="50" customWidth="1"/>
    <col min="2" max="2" width="39.00390625" style="50" customWidth="1"/>
    <col min="3" max="3" width="14.57421875" style="50" customWidth="1"/>
    <col min="4" max="4" width="20.28125" style="50" customWidth="1"/>
    <col min="5" max="16384" width="9.140625" style="50" customWidth="1"/>
  </cols>
  <sheetData>
    <row r="2" spans="1:3" ht="45" customHeight="1">
      <c r="A2" s="51"/>
      <c r="B2" s="194" t="s">
        <v>2375</v>
      </c>
      <c r="C2" s="195"/>
    </row>
    <row r="3" spans="1:2" ht="15.75">
      <c r="A3" s="51"/>
      <c r="B3" s="115"/>
    </row>
    <row r="4" spans="2:3" ht="15">
      <c r="B4" s="168" t="s">
        <v>2357</v>
      </c>
      <c r="C4" s="113">
        <v>42000000</v>
      </c>
    </row>
    <row r="5" ht="15">
      <c r="B5" s="38"/>
    </row>
    <row r="6" ht="12.75">
      <c r="C6" s="169"/>
    </row>
    <row r="7" ht="13.5" thickBot="1">
      <c r="B7" s="52" t="s">
        <v>2376</v>
      </c>
    </row>
    <row r="8" spans="2:4" ht="13.5" customHeight="1" thickBot="1">
      <c r="B8" s="196" t="s">
        <v>2358</v>
      </c>
      <c r="C8" s="197" t="s">
        <v>2360</v>
      </c>
      <c r="D8" s="199"/>
    </row>
    <row r="9" spans="2:4" ht="13.5" thickBot="1">
      <c r="B9" s="196"/>
      <c r="C9" s="200"/>
      <c r="D9" s="202"/>
    </row>
    <row r="10" spans="2:4" ht="13.5" thickBot="1">
      <c r="B10" s="196"/>
      <c r="C10" s="170" t="s">
        <v>2362</v>
      </c>
      <c r="D10" s="173" t="s">
        <v>2365</v>
      </c>
    </row>
    <row r="11" spans="2:4" ht="12.75">
      <c r="B11" s="174" t="s">
        <v>235</v>
      </c>
      <c r="C11" s="175"/>
      <c r="D11" s="233">
        <v>0</v>
      </c>
    </row>
    <row r="12" spans="2:4" ht="12.75">
      <c r="B12" s="174" t="s">
        <v>203</v>
      </c>
      <c r="C12" s="175"/>
      <c r="D12" s="112">
        <v>0</v>
      </c>
    </row>
    <row r="13" spans="2:4" ht="12.75">
      <c r="B13" s="174" t="s">
        <v>202</v>
      </c>
      <c r="C13" s="175"/>
      <c r="D13" s="112">
        <v>0</v>
      </c>
    </row>
    <row r="14" spans="2:4" ht="12.75">
      <c r="B14" s="174" t="s">
        <v>204</v>
      </c>
      <c r="C14" s="175"/>
      <c r="D14" s="112">
        <v>0</v>
      </c>
    </row>
    <row r="15" spans="2:4" ht="12.75">
      <c r="B15" s="174" t="s">
        <v>205</v>
      </c>
      <c r="C15" s="175"/>
      <c r="D15" s="112">
        <v>0</v>
      </c>
    </row>
    <row r="16" spans="2:4" ht="12.75">
      <c r="B16" s="174" t="s">
        <v>236</v>
      </c>
      <c r="C16" s="175"/>
      <c r="D16" s="112">
        <v>0</v>
      </c>
    </row>
    <row r="17" spans="2:4" ht="12.75">
      <c r="B17" s="174" t="s">
        <v>2366</v>
      </c>
      <c r="C17" s="175">
        <v>150000</v>
      </c>
      <c r="D17" s="112">
        <v>5048076.92307692</v>
      </c>
    </row>
    <row r="18" spans="2:4" ht="12.75">
      <c r="B18" s="174" t="s">
        <v>2367</v>
      </c>
      <c r="C18" s="175">
        <v>50000</v>
      </c>
      <c r="D18" s="112">
        <v>1682692.3076923068</v>
      </c>
    </row>
    <row r="19" spans="2:4" ht="12.75">
      <c r="B19" s="174" t="s">
        <v>74</v>
      </c>
      <c r="C19" s="175">
        <v>65000</v>
      </c>
      <c r="D19" s="112">
        <v>2187499.9999999986</v>
      </c>
    </row>
    <row r="20" spans="2:4" ht="12.75">
      <c r="B20" s="174" t="s">
        <v>2368</v>
      </c>
      <c r="C20" s="175">
        <v>7000</v>
      </c>
      <c r="D20" s="112">
        <v>235576.92307692295</v>
      </c>
    </row>
    <row r="21" spans="2:4" ht="12.75">
      <c r="B21" s="174" t="s">
        <v>75</v>
      </c>
      <c r="C21" s="175"/>
      <c r="D21" s="112">
        <v>0</v>
      </c>
    </row>
    <row r="22" spans="2:4" ht="12.75">
      <c r="B22" s="174" t="s">
        <v>76</v>
      </c>
      <c r="C22" s="175">
        <v>3000</v>
      </c>
      <c r="D22" s="112">
        <v>100961.53846153841</v>
      </c>
    </row>
    <row r="23" spans="2:4" ht="12.75">
      <c r="B23" s="174" t="s">
        <v>211</v>
      </c>
      <c r="C23" s="175">
        <v>40000</v>
      </c>
      <c r="D23" s="112">
        <v>1346153.8461538453</v>
      </c>
    </row>
    <row r="24" spans="2:4" ht="12.75">
      <c r="B24" s="174" t="s">
        <v>2369</v>
      </c>
      <c r="C24" s="175">
        <v>20000</v>
      </c>
      <c r="D24" s="112">
        <v>673076.9230769227</v>
      </c>
    </row>
    <row r="25" spans="2:4" ht="12.75">
      <c r="B25" s="174" t="s">
        <v>2370</v>
      </c>
      <c r="C25" s="175">
        <v>5000</v>
      </c>
      <c r="D25" s="112">
        <v>168269.23076923066</v>
      </c>
    </row>
    <row r="26" spans="2:4" ht="12.75">
      <c r="B26" s="174" t="s">
        <v>2371</v>
      </c>
      <c r="C26" s="175">
        <v>2000</v>
      </c>
      <c r="D26" s="112">
        <v>67307.69230769227</v>
      </c>
    </row>
    <row r="27" spans="2:4" ht="12.75">
      <c r="B27" s="174" t="s">
        <v>237</v>
      </c>
      <c r="C27" s="175"/>
      <c r="D27" s="112">
        <v>0</v>
      </c>
    </row>
    <row r="28" spans="2:4" ht="12.75">
      <c r="B28" s="174" t="s">
        <v>72</v>
      </c>
      <c r="C28" s="175">
        <v>40000</v>
      </c>
      <c r="D28" s="112">
        <v>423076.92307692283</v>
      </c>
    </row>
    <row r="29" spans="2:4" ht="12.75">
      <c r="B29" s="174" t="s">
        <v>71</v>
      </c>
      <c r="C29" s="175">
        <v>5000</v>
      </c>
      <c r="D29" s="112">
        <v>52884.615384615354</v>
      </c>
    </row>
    <row r="30" spans="2:4" ht="12.75">
      <c r="B30" s="174" t="s">
        <v>73</v>
      </c>
      <c r="C30" s="175"/>
      <c r="D30" s="112">
        <v>0</v>
      </c>
    </row>
    <row r="31" spans="2:4" ht="12.75">
      <c r="B31" s="174" t="s">
        <v>212</v>
      </c>
      <c r="C31" s="175">
        <v>4000</v>
      </c>
      <c r="D31" s="112">
        <v>42307.69230769228</v>
      </c>
    </row>
    <row r="32" spans="2:4" ht="12.75">
      <c r="B32" s="174" t="s">
        <v>77</v>
      </c>
      <c r="C32" s="175">
        <v>10000</v>
      </c>
      <c r="D32" s="112">
        <v>76923.07692307688</v>
      </c>
    </row>
    <row r="33" spans="2:4" ht="12.75">
      <c r="B33" s="174" t="s">
        <v>238</v>
      </c>
      <c r="C33" s="175"/>
      <c r="D33" s="112">
        <v>0</v>
      </c>
    </row>
    <row r="34" spans="2:4" ht="12.75">
      <c r="B34" s="174" t="s">
        <v>239</v>
      </c>
      <c r="C34" s="175">
        <v>1800</v>
      </c>
      <c r="D34" s="112">
        <v>578076.9230769228</v>
      </c>
    </row>
    <row r="35" spans="2:4" ht="12.75">
      <c r="B35" s="174" t="s">
        <v>240</v>
      </c>
      <c r="C35" s="175">
        <v>1800</v>
      </c>
      <c r="D35" s="112">
        <v>2423076.9230769216</v>
      </c>
    </row>
    <row r="36" spans="2:4" ht="12.75">
      <c r="B36" s="174" t="s">
        <v>241</v>
      </c>
      <c r="C36" s="175"/>
      <c r="D36" s="112">
        <v>0</v>
      </c>
    </row>
    <row r="37" spans="2:4" ht="12.75">
      <c r="B37" s="174" t="s">
        <v>216</v>
      </c>
      <c r="C37" s="175"/>
      <c r="D37" s="112">
        <v>0</v>
      </c>
    </row>
    <row r="38" spans="2:4" ht="12.75">
      <c r="B38" s="174" t="s">
        <v>788</v>
      </c>
      <c r="C38" s="175">
        <v>300000</v>
      </c>
      <c r="D38" s="112">
        <v>4615384.615384613</v>
      </c>
    </row>
    <row r="39" spans="2:4" ht="12.75">
      <c r="B39" s="174" t="s">
        <v>242</v>
      </c>
      <c r="C39" s="175"/>
      <c r="D39" s="112">
        <v>0</v>
      </c>
    </row>
    <row r="40" spans="2:4" ht="12.75">
      <c r="B40" s="174" t="s">
        <v>243</v>
      </c>
      <c r="C40" s="175"/>
      <c r="D40" s="112">
        <v>0</v>
      </c>
    </row>
    <row r="41" spans="2:4" ht="12.75">
      <c r="B41" s="174" t="s">
        <v>213</v>
      </c>
      <c r="C41" s="175">
        <v>10</v>
      </c>
      <c r="D41" s="112">
        <v>36538.46153846152</v>
      </c>
    </row>
    <row r="42" spans="2:4" ht="12.75">
      <c r="B42" s="174" t="s">
        <v>244</v>
      </c>
      <c r="C42" s="175">
        <v>40</v>
      </c>
      <c r="D42" s="112">
        <v>191923.07692307682</v>
      </c>
    </row>
    <row r="43" spans="2:4" ht="12.75">
      <c r="B43" s="174" t="s">
        <v>214</v>
      </c>
      <c r="C43" s="175"/>
      <c r="D43" s="112">
        <v>0</v>
      </c>
    </row>
    <row r="44" spans="2:4" ht="12.75">
      <c r="B44" s="174" t="s">
        <v>245</v>
      </c>
      <c r="C44" s="175">
        <v>105600</v>
      </c>
      <c r="D44" s="112">
        <v>4061538.461538459</v>
      </c>
    </row>
    <row r="45" spans="2:4" ht="12.75">
      <c r="B45" s="174" t="s">
        <v>215</v>
      </c>
      <c r="C45" s="175">
        <v>24000</v>
      </c>
      <c r="D45" s="112">
        <v>599999.9999999997</v>
      </c>
    </row>
    <row r="46" spans="2:4" ht="12.75">
      <c r="B46" s="174" t="s">
        <v>11</v>
      </c>
      <c r="C46" s="175"/>
      <c r="D46" s="112">
        <v>0</v>
      </c>
    </row>
    <row r="47" spans="2:4" ht="12.75">
      <c r="B47" s="174" t="s">
        <v>246</v>
      </c>
      <c r="C47" s="175"/>
      <c r="D47" s="112">
        <v>0</v>
      </c>
    </row>
    <row r="48" spans="2:4" ht="12.75">
      <c r="B48" s="174" t="s">
        <v>65</v>
      </c>
      <c r="C48" s="175">
        <v>85800</v>
      </c>
      <c r="D48" s="112">
        <v>8579999.999999994</v>
      </c>
    </row>
    <row r="49" spans="2:4" ht="12.75">
      <c r="B49" s="174" t="s">
        <v>66</v>
      </c>
      <c r="C49" s="175">
        <v>150</v>
      </c>
      <c r="D49" s="112">
        <v>25961.538461538446</v>
      </c>
    </row>
    <row r="50" spans="2:4" ht="12.75">
      <c r="B50" s="174" t="s">
        <v>67</v>
      </c>
      <c r="C50" s="175">
        <v>10800</v>
      </c>
      <c r="D50" s="112">
        <v>1869230.769230768</v>
      </c>
    </row>
    <row r="51" spans="2:4" ht="12.75">
      <c r="B51" s="174" t="s">
        <v>113</v>
      </c>
      <c r="C51" s="175">
        <v>60</v>
      </c>
      <c r="D51" s="112">
        <v>12980.769230769223</v>
      </c>
    </row>
    <row r="52" spans="2:4" ht="12.75">
      <c r="B52" s="174" t="s">
        <v>68</v>
      </c>
      <c r="C52" s="175">
        <v>6000</v>
      </c>
      <c r="D52" s="112">
        <v>1373076.9230769223</v>
      </c>
    </row>
    <row r="53" spans="2:4" ht="12.75">
      <c r="B53" s="174" t="s">
        <v>69</v>
      </c>
      <c r="C53" s="175">
        <v>150</v>
      </c>
      <c r="D53" s="112">
        <v>40240.384615384595</v>
      </c>
    </row>
    <row r="54" spans="2:4" ht="12.75">
      <c r="B54" s="174" t="s">
        <v>70</v>
      </c>
      <c r="C54" s="175">
        <v>18100</v>
      </c>
      <c r="D54" s="112">
        <v>4803461.538461536</v>
      </c>
    </row>
    <row r="55" spans="2:4" ht="12.75">
      <c r="B55" s="174" t="s">
        <v>247</v>
      </c>
      <c r="C55" s="175">
        <v>2</v>
      </c>
      <c r="D55" s="112">
        <v>2788.4615384615367</v>
      </c>
    </row>
    <row r="56" spans="2:4" ht="12.75">
      <c r="B56" s="174" t="s">
        <v>248</v>
      </c>
      <c r="C56" s="175">
        <v>90</v>
      </c>
      <c r="D56" s="112">
        <v>103846.15384615379</v>
      </c>
    </row>
    <row r="57" spans="2:4" ht="12.75">
      <c r="B57" s="174" t="s">
        <v>249</v>
      </c>
      <c r="C57" s="175">
        <v>80</v>
      </c>
      <c r="D57" s="112">
        <v>92307.69230769225</v>
      </c>
    </row>
    <row r="58" spans="2:4" ht="12.75">
      <c r="B58" s="174" t="s">
        <v>789</v>
      </c>
      <c r="C58" s="175">
        <v>30</v>
      </c>
      <c r="D58" s="112">
        <v>1961.5384615384605</v>
      </c>
    </row>
    <row r="59" spans="2:4" ht="12.75">
      <c r="B59" s="174" t="s">
        <v>199</v>
      </c>
      <c r="C59" s="175">
        <v>22</v>
      </c>
      <c r="D59" s="112">
        <v>9519.230769230764</v>
      </c>
    </row>
    <row r="60" spans="2:4" ht="12.75">
      <c r="B60" s="174" t="s">
        <v>200</v>
      </c>
      <c r="C60" s="175">
        <v>960</v>
      </c>
      <c r="D60" s="112">
        <v>31384.61538461537</v>
      </c>
    </row>
    <row r="61" spans="2:4" ht="12.75">
      <c r="B61" s="174" t="s">
        <v>9</v>
      </c>
      <c r="C61" s="175">
        <v>400</v>
      </c>
      <c r="D61" s="112">
        <v>92307.69230769225</v>
      </c>
    </row>
    <row r="62" spans="2:4" ht="12.75">
      <c r="B62" s="174" t="s">
        <v>201</v>
      </c>
      <c r="C62" s="175">
        <v>400</v>
      </c>
      <c r="D62" s="112">
        <v>11538.461538461532</v>
      </c>
    </row>
    <row r="63" spans="2:4" ht="12.75">
      <c r="B63" s="174" t="s">
        <v>12</v>
      </c>
      <c r="C63" s="175">
        <v>600</v>
      </c>
      <c r="D63" s="112">
        <v>124615.38461538455</v>
      </c>
    </row>
    <row r="64" spans="2:4" ht="13.5" thickBot="1">
      <c r="B64" s="174" t="s">
        <v>790</v>
      </c>
      <c r="C64" s="175">
        <v>1510</v>
      </c>
      <c r="D64" s="112">
        <v>213432.6923076922</v>
      </c>
    </row>
    <row r="65" spans="2:4" ht="13.5" thickBot="1">
      <c r="B65" s="176" t="s">
        <v>2372</v>
      </c>
      <c r="C65" s="177"/>
      <c r="D65" s="234">
        <v>41999999.99999998</v>
      </c>
    </row>
    <row r="66" ht="12.75">
      <c r="D66" s="169"/>
    </row>
  </sheetData>
  <sheetProtection/>
  <mergeCells count="3">
    <mergeCell ref="B8:B10"/>
    <mergeCell ref="C8:D9"/>
    <mergeCell ref="B2:C2"/>
  </mergeCells>
  <printOptions horizontalCentered="1"/>
  <pageMargins left="0.5905511811023623" right="0.3937007874015748" top="0.5905511811023623" bottom="0.1968503937007874" header="0.11811023622047245" footer="0.11811023622047245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13.8515625" style="0" customWidth="1"/>
    <col min="2" max="2" width="58.00390625" style="0" customWidth="1"/>
    <col min="3" max="3" width="20.8515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2" t="s">
        <v>2425</v>
      </c>
      <c r="B11" s="3"/>
      <c r="C11" s="3"/>
    </row>
    <row r="12" spans="1:3" ht="12.75">
      <c r="A12" s="3"/>
      <c r="B12" s="3"/>
      <c r="C12" s="3"/>
    </row>
    <row r="13" spans="1:3" ht="12.75">
      <c r="A13" s="3"/>
      <c r="B13" s="235" t="s">
        <v>2379</v>
      </c>
      <c r="C13" s="4">
        <v>200162100</v>
      </c>
    </row>
    <row r="14" spans="1:3" ht="12.75">
      <c r="A14" s="3"/>
      <c r="B14" s="3"/>
      <c r="C14" s="3"/>
    </row>
    <row r="15" spans="1:3" ht="13.5" thickBot="1">
      <c r="A15" s="3" t="s">
        <v>2424</v>
      </c>
      <c r="B15" s="3"/>
      <c r="C15" s="3"/>
    </row>
    <row r="16" spans="1:3" ht="13.5" thickBot="1">
      <c r="A16" s="20" t="s">
        <v>2381</v>
      </c>
      <c r="B16" s="223" t="s">
        <v>2382</v>
      </c>
      <c r="C16" s="27" t="s">
        <v>2392</v>
      </c>
    </row>
    <row r="17" spans="1:3" ht="12.75">
      <c r="A17" s="21">
        <v>1</v>
      </c>
      <c r="B17" s="10" t="s">
        <v>2393</v>
      </c>
      <c r="C17" s="11">
        <v>5764668</v>
      </c>
    </row>
    <row r="18" spans="1:3" ht="12.75">
      <c r="A18" s="22">
        <v>2</v>
      </c>
      <c r="B18" s="7" t="s">
        <v>2394</v>
      </c>
      <c r="C18" s="13">
        <v>10568559</v>
      </c>
    </row>
    <row r="19" spans="1:3" ht="12.75">
      <c r="A19" s="22">
        <v>3</v>
      </c>
      <c r="B19" s="7" t="s">
        <v>2395</v>
      </c>
      <c r="C19" s="13">
        <v>20016</v>
      </c>
    </row>
    <row r="20" spans="1:3" ht="12.75">
      <c r="A20" s="22">
        <v>4</v>
      </c>
      <c r="B20" s="7" t="s">
        <v>2383</v>
      </c>
      <c r="C20" s="13">
        <v>4343518</v>
      </c>
    </row>
    <row r="21" spans="1:3" ht="12.75">
      <c r="A21" s="22">
        <v>5</v>
      </c>
      <c r="B21" s="7" t="s">
        <v>2396</v>
      </c>
      <c r="C21" s="13">
        <v>13911266</v>
      </c>
    </row>
    <row r="22" spans="1:3" ht="12.75">
      <c r="A22" s="22">
        <v>6</v>
      </c>
      <c r="B22" s="7" t="s">
        <v>2397</v>
      </c>
      <c r="C22" s="13">
        <v>3803080</v>
      </c>
    </row>
    <row r="23" spans="1:3" ht="12.75">
      <c r="A23" s="22">
        <v>7</v>
      </c>
      <c r="B23" s="7" t="s">
        <v>2398</v>
      </c>
      <c r="C23" s="13">
        <v>8887197</v>
      </c>
    </row>
    <row r="24" spans="1:3" ht="12.75">
      <c r="A24" s="22">
        <v>8</v>
      </c>
      <c r="B24" s="7" t="s">
        <v>2384</v>
      </c>
      <c r="C24" s="13">
        <v>24860133</v>
      </c>
    </row>
    <row r="25" spans="1:3" ht="12.75">
      <c r="A25" s="22">
        <v>9</v>
      </c>
      <c r="B25" s="7" t="s">
        <v>2399</v>
      </c>
      <c r="C25" s="13">
        <v>5944814</v>
      </c>
    </row>
    <row r="26" spans="1:3" ht="12.75">
      <c r="A26" s="22">
        <v>10</v>
      </c>
      <c r="B26" s="7" t="s">
        <v>2400</v>
      </c>
      <c r="C26" s="13">
        <v>41813863</v>
      </c>
    </row>
    <row r="27" spans="1:3" ht="12.75">
      <c r="A27" s="22">
        <v>11</v>
      </c>
      <c r="B27" s="7" t="s">
        <v>2385</v>
      </c>
      <c r="C27" s="13">
        <v>18134686</v>
      </c>
    </row>
    <row r="28" spans="1:3" ht="12.75">
      <c r="A28" s="22">
        <v>12</v>
      </c>
      <c r="B28" s="7" t="s">
        <v>2386</v>
      </c>
      <c r="C28" s="13">
        <v>15812806</v>
      </c>
    </row>
    <row r="29" spans="1:3" ht="12.75">
      <c r="A29" s="22">
        <v>13</v>
      </c>
      <c r="B29" s="7" t="s">
        <v>2387</v>
      </c>
      <c r="C29" s="13">
        <v>8426824</v>
      </c>
    </row>
    <row r="30" spans="1:3" ht="12.75">
      <c r="A30" s="22">
        <v>14</v>
      </c>
      <c r="B30" s="7" t="s">
        <v>2401</v>
      </c>
      <c r="C30" s="13">
        <v>3482821</v>
      </c>
    </row>
    <row r="31" spans="1:3" ht="12.75">
      <c r="A31" s="22">
        <v>15</v>
      </c>
      <c r="B31" s="7" t="s">
        <v>2402</v>
      </c>
      <c r="C31" s="13">
        <v>7405998</v>
      </c>
    </row>
    <row r="32" spans="1:3" ht="12.75">
      <c r="A32" s="22">
        <v>16</v>
      </c>
      <c r="B32" s="7" t="s">
        <v>2403</v>
      </c>
      <c r="C32" s="13">
        <v>11609402</v>
      </c>
    </row>
    <row r="33" spans="1:3" ht="12.75">
      <c r="A33" s="22">
        <v>17</v>
      </c>
      <c r="B33" s="7" t="s">
        <v>2404</v>
      </c>
      <c r="C33" s="13">
        <v>940762</v>
      </c>
    </row>
    <row r="34" spans="1:3" ht="12.75">
      <c r="A34" s="22">
        <v>32</v>
      </c>
      <c r="B34" s="7" t="s">
        <v>2394</v>
      </c>
      <c r="C34" s="13">
        <v>10408429</v>
      </c>
    </row>
    <row r="35" spans="1:3" ht="12.75">
      <c r="A35" s="22">
        <v>34</v>
      </c>
      <c r="B35" s="7" t="s">
        <v>2383</v>
      </c>
      <c r="C35" s="13">
        <v>380308</v>
      </c>
    </row>
    <row r="36" spans="1:3" ht="13.5" thickBot="1">
      <c r="A36" s="23">
        <v>40</v>
      </c>
      <c r="B36" s="15" t="s">
        <v>2388</v>
      </c>
      <c r="C36" s="16">
        <v>3642950</v>
      </c>
    </row>
    <row r="37" spans="1:3" ht="13.5" thickBot="1">
      <c r="A37" s="28"/>
      <c r="B37" s="25" t="s">
        <v>2389</v>
      </c>
      <c r="C37" s="17">
        <f>SUM(C17:C36)</f>
        <v>200162100</v>
      </c>
    </row>
    <row r="38" spans="1:3" ht="12.75">
      <c r="A38" s="3"/>
      <c r="B38" s="3"/>
      <c r="C38" s="3"/>
    </row>
  </sheetData>
  <sheetProtection/>
  <printOptions horizontalCentered="1"/>
  <pageMargins left="0.7480314960629921" right="0.3" top="0.984251968503937" bottom="0.984251968503937" header="0.5118110236220472" footer="0.5118110236220472"/>
  <pageSetup firstPageNumber="35" useFirstPageNumber="1"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0.140625" style="0" customWidth="1"/>
    <col min="2" max="2" width="57.8515625" style="0" customWidth="1"/>
    <col min="3" max="3" width="22.14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12.75">
      <c r="A3" s="2" t="s">
        <v>2427</v>
      </c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227" t="s">
        <v>2379</v>
      </c>
      <c r="C6" s="4">
        <v>89927900</v>
      </c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3.5" thickBot="1">
      <c r="A9" s="3" t="s">
        <v>2426</v>
      </c>
      <c r="B9" s="3"/>
      <c r="C9" s="3"/>
    </row>
    <row r="10" spans="1:3" ht="13.5" thickBot="1">
      <c r="A10" s="20" t="s">
        <v>2415</v>
      </c>
      <c r="B10" s="114" t="s">
        <v>2414</v>
      </c>
      <c r="C10" s="17" t="s">
        <v>2392</v>
      </c>
    </row>
    <row r="11" spans="1:3" ht="12.75">
      <c r="A11" s="9">
        <v>1</v>
      </c>
      <c r="B11" s="10" t="s">
        <v>2406</v>
      </c>
      <c r="C11" s="11">
        <v>16187022</v>
      </c>
    </row>
    <row r="12" spans="1:3" ht="12.75">
      <c r="A12" s="32">
        <v>2</v>
      </c>
      <c r="B12" s="33" t="s">
        <v>2407</v>
      </c>
      <c r="C12" s="34">
        <v>179856</v>
      </c>
    </row>
    <row r="13" spans="1:3" ht="12.75">
      <c r="A13" s="12">
        <v>3</v>
      </c>
      <c r="B13" s="7" t="s">
        <v>2416</v>
      </c>
      <c r="C13" s="13">
        <v>3597116</v>
      </c>
    </row>
    <row r="14" spans="1:3" ht="12.75">
      <c r="A14" s="12">
        <v>4</v>
      </c>
      <c r="B14" s="7" t="s">
        <v>2408</v>
      </c>
      <c r="C14" s="13">
        <v>33273323</v>
      </c>
    </row>
    <row r="15" spans="1:3" ht="12.75">
      <c r="A15" s="12">
        <v>5</v>
      </c>
      <c r="B15" s="7" t="s">
        <v>2417</v>
      </c>
      <c r="C15" s="13">
        <v>71942</v>
      </c>
    </row>
    <row r="16" spans="1:3" ht="12.75">
      <c r="A16" s="12">
        <v>6</v>
      </c>
      <c r="B16" s="7" t="s">
        <v>2418</v>
      </c>
      <c r="C16" s="13">
        <v>2697837</v>
      </c>
    </row>
    <row r="17" spans="1:3" ht="12.75">
      <c r="A17" s="12">
        <v>7</v>
      </c>
      <c r="B17" s="7" t="s">
        <v>2409</v>
      </c>
      <c r="C17" s="13">
        <v>8093511</v>
      </c>
    </row>
    <row r="18" spans="1:3" ht="12.75">
      <c r="A18" s="12">
        <v>8</v>
      </c>
      <c r="B18" s="7" t="s">
        <v>2419</v>
      </c>
      <c r="C18" s="13">
        <v>2697837</v>
      </c>
    </row>
    <row r="19" spans="1:3" ht="12.75">
      <c r="A19" s="12">
        <v>9</v>
      </c>
      <c r="B19" s="7" t="s">
        <v>2420</v>
      </c>
      <c r="C19" s="13">
        <v>11690627</v>
      </c>
    </row>
    <row r="20" spans="1:3" ht="12.75">
      <c r="A20" s="35">
        <v>10</v>
      </c>
      <c r="B20" s="36" t="s">
        <v>2410</v>
      </c>
      <c r="C20" s="37">
        <v>116906</v>
      </c>
    </row>
    <row r="21" spans="1:3" ht="12.75">
      <c r="A21" s="35">
        <v>11</v>
      </c>
      <c r="B21" s="36" t="s">
        <v>2421</v>
      </c>
      <c r="C21" s="37">
        <v>53957</v>
      </c>
    </row>
    <row r="22" spans="1:3" ht="12.75">
      <c r="A22" s="35">
        <v>12</v>
      </c>
      <c r="B22" s="36" t="s">
        <v>2411</v>
      </c>
      <c r="C22" s="37">
        <v>62950</v>
      </c>
    </row>
    <row r="23" spans="1:3" ht="12.75">
      <c r="A23" s="35">
        <v>13</v>
      </c>
      <c r="B23" s="36" t="s">
        <v>2412</v>
      </c>
      <c r="C23" s="37">
        <v>197841</v>
      </c>
    </row>
    <row r="24" spans="1:3" ht="13.5" thickBot="1">
      <c r="A24" s="14">
        <v>14</v>
      </c>
      <c r="B24" s="15" t="s">
        <v>2422</v>
      </c>
      <c r="C24" s="16">
        <v>11007175</v>
      </c>
    </row>
    <row r="25" spans="1:3" ht="13.5" thickBot="1">
      <c r="A25" s="8"/>
      <c r="B25" s="25" t="s">
        <v>2389</v>
      </c>
      <c r="C25" s="17">
        <f>SUM(C11:C24)</f>
        <v>89927900</v>
      </c>
    </row>
  </sheetData>
  <sheetProtection/>
  <printOptions horizontalCentered="1"/>
  <pageMargins left="0.7480314960629921" right="0.37" top="0.984251968503937" bottom="0.984251968503937" header="0.5118110236220472" footer="0.5118110236220472"/>
  <pageSetup firstPageNumber="36" useFirstPageNumber="1"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58"/>
  <sheetViews>
    <sheetView zoomScale="85" zoomScaleNormal="85" zoomScalePageLayoutView="0" workbookViewId="0" topLeftCell="A1">
      <selection activeCell="E11" sqref="E11"/>
    </sheetView>
  </sheetViews>
  <sheetFormatPr defaultColWidth="9.140625" defaultRowHeight="12.75"/>
  <cols>
    <col min="1" max="1" width="9.140625" style="57" customWidth="1"/>
    <col min="2" max="2" width="7.8515625" style="0" customWidth="1"/>
    <col min="3" max="3" width="39.7109375" style="0" customWidth="1"/>
    <col min="4" max="11" width="16.421875" style="0" customWidth="1"/>
  </cols>
  <sheetData>
    <row r="2" spans="1:5" ht="15.75">
      <c r="A2" s="58" t="s">
        <v>386</v>
      </c>
      <c r="B2" s="59"/>
      <c r="C2" s="60"/>
      <c r="D2" s="60"/>
      <c r="E2" s="60"/>
    </row>
    <row r="3" spans="1:5" ht="18.75">
      <c r="A3" s="61" t="s">
        <v>793</v>
      </c>
      <c r="B3" s="59"/>
      <c r="C3" s="60"/>
      <c r="D3" s="60"/>
      <c r="E3" s="60"/>
    </row>
    <row r="4" spans="1:5" ht="15.75">
      <c r="A4" s="62" t="s">
        <v>794</v>
      </c>
      <c r="B4" s="59"/>
      <c r="C4" s="63"/>
      <c r="D4" s="58" t="s">
        <v>798</v>
      </c>
      <c r="E4" s="64"/>
    </row>
    <row r="5" spans="1:5" ht="15.75">
      <c r="A5" s="62" t="s">
        <v>795</v>
      </c>
      <c r="B5" s="59"/>
      <c r="C5" s="63"/>
      <c r="D5" s="65" t="s">
        <v>799</v>
      </c>
      <c r="E5" s="64"/>
    </row>
    <row r="6" spans="1:5" ht="15.75">
      <c r="A6" s="62" t="s">
        <v>387</v>
      </c>
      <c r="B6" s="59"/>
      <c r="C6" s="60"/>
      <c r="D6" s="60"/>
      <c r="E6" s="60"/>
    </row>
    <row r="7" spans="1:5" ht="15.75">
      <c r="A7" s="29" t="s">
        <v>796</v>
      </c>
      <c r="B7" s="66"/>
      <c r="C7" s="29"/>
      <c r="D7" s="67"/>
      <c r="E7" s="67"/>
    </row>
    <row r="8" spans="1:5" ht="15.75">
      <c r="A8" s="68" t="s">
        <v>388</v>
      </c>
      <c r="B8" s="66"/>
      <c r="C8" s="29"/>
      <c r="D8" s="67"/>
      <c r="E8" s="67"/>
    </row>
    <row r="9" spans="1:5" ht="18.75">
      <c r="A9" s="30" t="s">
        <v>797</v>
      </c>
      <c r="B9" s="30"/>
      <c r="C9" s="30"/>
      <c r="D9" s="30"/>
      <c r="E9" s="30"/>
    </row>
    <row r="10" spans="1:5" ht="15.75">
      <c r="A10" s="69" t="s">
        <v>792</v>
      </c>
      <c r="B10" s="31"/>
      <c r="C10" s="31"/>
      <c r="D10" s="31"/>
      <c r="E10" s="31"/>
    </row>
    <row r="11" ht="12.75">
      <c r="A11" s="70" t="s">
        <v>260</v>
      </c>
    </row>
    <row r="12" ht="21.75" customHeight="1" thickBot="1">
      <c r="J12" t="s">
        <v>389</v>
      </c>
    </row>
    <row r="13" spans="1:11" ht="13.5" customHeight="1">
      <c r="A13" s="205" t="s">
        <v>261</v>
      </c>
      <c r="B13" s="207" t="s">
        <v>262</v>
      </c>
      <c r="C13" s="207" t="s">
        <v>263</v>
      </c>
      <c r="D13" s="207" t="s">
        <v>264</v>
      </c>
      <c r="E13" s="207" t="s">
        <v>265</v>
      </c>
      <c r="F13" s="207"/>
      <c r="G13" s="207"/>
      <c r="H13" s="207"/>
      <c r="I13" s="207"/>
      <c r="J13" s="207"/>
      <c r="K13" s="209"/>
    </row>
    <row r="14" spans="1:11" ht="25.5" customHeight="1">
      <c r="A14" s="206"/>
      <c r="B14" s="208"/>
      <c r="C14" s="222"/>
      <c r="D14" s="208"/>
      <c r="E14" s="220" t="s">
        <v>266</v>
      </c>
      <c r="F14" s="208" t="s">
        <v>267</v>
      </c>
      <c r="G14" s="208"/>
      <c r="H14" s="208"/>
      <c r="I14" s="208"/>
      <c r="J14" s="208" t="s">
        <v>269</v>
      </c>
      <c r="K14" s="210" t="s">
        <v>270</v>
      </c>
    </row>
    <row r="15" spans="1:11" ht="24" customHeight="1">
      <c r="A15" s="206"/>
      <c r="B15" s="208"/>
      <c r="C15" s="222"/>
      <c r="D15" s="208"/>
      <c r="E15" s="220"/>
      <c r="F15" s="71" t="s">
        <v>271</v>
      </c>
      <c r="G15" s="71" t="s">
        <v>272</v>
      </c>
      <c r="H15" s="71" t="s">
        <v>390</v>
      </c>
      <c r="I15" s="71" t="s">
        <v>268</v>
      </c>
      <c r="J15" s="208"/>
      <c r="K15" s="210"/>
    </row>
    <row r="16" spans="1:11" ht="12.75">
      <c r="A16" s="73">
        <v>1</v>
      </c>
      <c r="B16" s="74">
        <v>2</v>
      </c>
      <c r="C16" s="74">
        <v>3</v>
      </c>
      <c r="D16" s="74">
        <v>4</v>
      </c>
      <c r="E16" s="74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5">
        <v>11</v>
      </c>
    </row>
    <row r="17" spans="1:11" ht="38.25">
      <c r="A17" s="76" t="s">
        <v>391</v>
      </c>
      <c r="B17" s="74"/>
      <c r="C17" s="77" t="s">
        <v>392</v>
      </c>
      <c r="D17" s="78">
        <f>D18+D140</f>
        <v>0</v>
      </c>
      <c r="E17" s="78">
        <f aca="true" t="shared" si="0" ref="E17:E56">SUM(F17:K17)</f>
        <v>1402990</v>
      </c>
      <c r="F17" s="78">
        <f aca="true" t="shared" si="1" ref="F17:K17">F18+F140</f>
        <v>0</v>
      </c>
      <c r="G17" s="78">
        <f t="shared" si="1"/>
        <v>0</v>
      </c>
      <c r="H17" s="78">
        <f t="shared" si="1"/>
        <v>0</v>
      </c>
      <c r="I17" s="78">
        <f t="shared" si="1"/>
        <v>967080</v>
      </c>
      <c r="J17" s="78">
        <f t="shared" si="1"/>
        <v>0</v>
      </c>
      <c r="K17" s="79">
        <f t="shared" si="1"/>
        <v>435910</v>
      </c>
    </row>
    <row r="18" spans="1:11" ht="25.5">
      <c r="A18" s="76" t="s">
        <v>274</v>
      </c>
      <c r="B18" s="74">
        <v>700000</v>
      </c>
      <c r="C18" s="77" t="s">
        <v>393</v>
      </c>
      <c r="D18" s="78">
        <f>D19+D71+D85+D95+D128+D133+D137</f>
        <v>0</v>
      </c>
      <c r="E18" s="78">
        <f t="shared" si="0"/>
        <v>40900</v>
      </c>
      <c r="F18" s="78">
        <f aca="true" t="shared" si="2" ref="F18:K18">F19+F71+F85+F95+F128+F133+F137</f>
        <v>0</v>
      </c>
      <c r="G18" s="78">
        <f t="shared" si="2"/>
        <v>0</v>
      </c>
      <c r="H18" s="78">
        <f t="shared" si="2"/>
        <v>0</v>
      </c>
      <c r="I18" s="78">
        <f t="shared" si="2"/>
        <v>5000</v>
      </c>
      <c r="J18" s="78">
        <f t="shared" si="2"/>
        <v>0</v>
      </c>
      <c r="K18" s="79">
        <f t="shared" si="2"/>
        <v>35900</v>
      </c>
    </row>
    <row r="19" spans="1:11" ht="25.5">
      <c r="A19" s="73" t="s">
        <v>394</v>
      </c>
      <c r="B19" s="74">
        <v>710000</v>
      </c>
      <c r="C19" s="77" t="s">
        <v>395</v>
      </c>
      <c r="D19" s="78">
        <f>D20+D28+D30+D37+D43+D54+D57+D64</f>
        <v>0</v>
      </c>
      <c r="E19" s="78">
        <f t="shared" si="0"/>
        <v>0</v>
      </c>
      <c r="F19" s="78">
        <f aca="true" t="shared" si="3" ref="F19:K19">F20+F28+F30+F37+F43+F54+F57+F64</f>
        <v>0</v>
      </c>
      <c r="G19" s="78">
        <f t="shared" si="3"/>
        <v>0</v>
      </c>
      <c r="H19" s="78">
        <f t="shared" si="3"/>
        <v>0</v>
      </c>
      <c r="I19" s="78">
        <f t="shared" si="3"/>
        <v>0</v>
      </c>
      <c r="J19" s="78">
        <f t="shared" si="3"/>
        <v>0</v>
      </c>
      <c r="K19" s="79">
        <f t="shared" si="3"/>
        <v>0</v>
      </c>
    </row>
    <row r="20" spans="1:11" ht="25.5">
      <c r="A20" s="73" t="s">
        <v>396</v>
      </c>
      <c r="B20" s="74">
        <v>711000</v>
      </c>
      <c r="C20" s="77" t="s">
        <v>397</v>
      </c>
      <c r="D20" s="78">
        <f>SUM(D21:D27)</f>
        <v>0</v>
      </c>
      <c r="E20" s="78">
        <f t="shared" si="0"/>
        <v>0</v>
      </c>
      <c r="F20" s="78">
        <f aca="true" t="shared" si="4" ref="F20:K20">SUM(F21:F27)</f>
        <v>0</v>
      </c>
      <c r="G20" s="78">
        <f t="shared" si="4"/>
        <v>0</v>
      </c>
      <c r="H20" s="78">
        <f t="shared" si="4"/>
        <v>0</v>
      </c>
      <c r="I20" s="78">
        <f t="shared" si="4"/>
        <v>0</v>
      </c>
      <c r="J20" s="78">
        <f t="shared" si="4"/>
        <v>0</v>
      </c>
      <c r="K20" s="79">
        <f t="shared" si="4"/>
        <v>0</v>
      </c>
    </row>
    <row r="21" spans="1:11" ht="25.5">
      <c r="A21" s="80" t="s">
        <v>398</v>
      </c>
      <c r="B21" s="81">
        <v>711100</v>
      </c>
      <c r="C21" s="82" t="s">
        <v>275</v>
      </c>
      <c r="D21" s="83"/>
      <c r="E21" s="84">
        <f>SUM(F21:K21)</f>
        <v>0</v>
      </c>
      <c r="F21" s="83"/>
      <c r="G21" s="83"/>
      <c r="H21" s="83"/>
      <c r="I21" s="83"/>
      <c r="J21" s="83"/>
      <c r="K21" s="85"/>
    </row>
    <row r="22" spans="1:11" ht="15" customHeight="1">
      <c r="A22" s="211" t="s">
        <v>261</v>
      </c>
      <c r="B22" s="212" t="s">
        <v>262</v>
      </c>
      <c r="C22" s="213" t="s">
        <v>263</v>
      </c>
      <c r="D22" s="220" t="s">
        <v>264</v>
      </c>
      <c r="E22" s="220" t="s">
        <v>265</v>
      </c>
      <c r="F22" s="220"/>
      <c r="G22" s="220"/>
      <c r="H22" s="220"/>
      <c r="I22" s="220"/>
      <c r="J22" s="220"/>
      <c r="K22" s="221"/>
    </row>
    <row r="23" spans="1:11" ht="27" customHeight="1">
      <c r="A23" s="211"/>
      <c r="B23" s="212"/>
      <c r="C23" s="213"/>
      <c r="D23" s="220"/>
      <c r="E23" s="220" t="s">
        <v>266</v>
      </c>
      <c r="F23" s="220" t="s">
        <v>267</v>
      </c>
      <c r="G23" s="220"/>
      <c r="H23" s="220"/>
      <c r="I23" s="220" t="s">
        <v>268</v>
      </c>
      <c r="J23" s="220" t="s">
        <v>269</v>
      </c>
      <c r="K23" s="221" t="s">
        <v>270</v>
      </c>
    </row>
    <row r="24" spans="1:11" ht="27" customHeight="1">
      <c r="A24" s="211"/>
      <c r="B24" s="212"/>
      <c r="C24" s="213"/>
      <c r="D24" s="220"/>
      <c r="E24" s="220"/>
      <c r="F24" s="72" t="s">
        <v>271</v>
      </c>
      <c r="G24" s="72" t="s">
        <v>272</v>
      </c>
      <c r="H24" s="72" t="s">
        <v>273</v>
      </c>
      <c r="I24" s="220"/>
      <c r="J24" s="220"/>
      <c r="K24" s="221"/>
    </row>
    <row r="25" spans="1:11" ht="13.5" customHeight="1">
      <c r="A25" s="88" t="s">
        <v>399</v>
      </c>
      <c r="B25" s="86" t="s">
        <v>400</v>
      </c>
      <c r="C25" s="86" t="s">
        <v>401</v>
      </c>
      <c r="D25" s="89" t="s">
        <v>402</v>
      </c>
      <c r="E25" s="89" t="s">
        <v>403</v>
      </c>
      <c r="F25" s="89" t="s">
        <v>404</v>
      </c>
      <c r="G25" s="89" t="s">
        <v>405</v>
      </c>
      <c r="H25" s="89" t="s">
        <v>406</v>
      </c>
      <c r="I25" s="89" t="s">
        <v>407</v>
      </c>
      <c r="J25" s="89" t="s">
        <v>408</v>
      </c>
      <c r="K25" s="90" t="s">
        <v>409</v>
      </c>
    </row>
    <row r="26" spans="1:11" ht="25.5">
      <c r="A26" s="80" t="s">
        <v>410</v>
      </c>
      <c r="B26" s="81">
        <v>711200</v>
      </c>
      <c r="C26" s="82" t="s">
        <v>276</v>
      </c>
      <c r="D26" s="83"/>
      <c r="E26" s="84">
        <f t="shared" si="0"/>
        <v>0</v>
      </c>
      <c r="F26" s="83"/>
      <c r="G26" s="83"/>
      <c r="H26" s="83"/>
      <c r="I26" s="83"/>
      <c r="J26" s="83"/>
      <c r="K26" s="85"/>
    </row>
    <row r="27" spans="1:11" ht="27" customHeight="1">
      <c r="A27" s="80" t="s">
        <v>411</v>
      </c>
      <c r="B27" s="81">
        <v>711300</v>
      </c>
      <c r="C27" s="82" t="s">
        <v>277</v>
      </c>
      <c r="D27" s="83"/>
      <c r="E27" s="84">
        <f t="shared" si="0"/>
        <v>0</v>
      </c>
      <c r="F27" s="83"/>
      <c r="G27" s="83"/>
      <c r="H27" s="83"/>
      <c r="I27" s="83"/>
      <c r="J27" s="83"/>
      <c r="K27" s="85"/>
    </row>
    <row r="28" spans="1:11" ht="27" customHeight="1">
      <c r="A28" s="73" t="s">
        <v>412</v>
      </c>
      <c r="B28" s="74">
        <v>712000</v>
      </c>
      <c r="C28" s="77" t="s">
        <v>413</v>
      </c>
      <c r="D28" s="78">
        <f>D29</f>
        <v>0</v>
      </c>
      <c r="E28" s="78">
        <f t="shared" si="0"/>
        <v>0</v>
      </c>
      <c r="F28" s="78">
        <f aca="true" t="shared" si="5" ref="F28:K28">F29</f>
        <v>0</v>
      </c>
      <c r="G28" s="78">
        <f t="shared" si="5"/>
        <v>0</v>
      </c>
      <c r="H28" s="78">
        <f t="shared" si="5"/>
        <v>0</v>
      </c>
      <c r="I28" s="78">
        <f t="shared" si="5"/>
        <v>0</v>
      </c>
      <c r="J28" s="78">
        <f t="shared" si="5"/>
        <v>0</v>
      </c>
      <c r="K28" s="79">
        <f t="shared" si="5"/>
        <v>0</v>
      </c>
    </row>
    <row r="29" spans="1:11" ht="27" customHeight="1">
      <c r="A29" s="80" t="s">
        <v>414</v>
      </c>
      <c r="B29" s="81">
        <v>712100</v>
      </c>
      <c r="C29" s="82" t="s">
        <v>278</v>
      </c>
      <c r="D29" s="83"/>
      <c r="E29" s="84">
        <f t="shared" si="0"/>
        <v>0</v>
      </c>
      <c r="F29" s="83"/>
      <c r="G29" s="83"/>
      <c r="H29" s="83"/>
      <c r="I29" s="83"/>
      <c r="J29" s="83"/>
      <c r="K29" s="85"/>
    </row>
    <row r="30" spans="1:11" ht="27" customHeight="1">
      <c r="A30" s="73" t="s">
        <v>415</v>
      </c>
      <c r="B30" s="74">
        <v>713000</v>
      </c>
      <c r="C30" s="77" t="s">
        <v>416</v>
      </c>
      <c r="D30" s="78">
        <f>SUM(D31:D36)</f>
        <v>0</v>
      </c>
      <c r="E30" s="78">
        <f t="shared" si="0"/>
        <v>0</v>
      </c>
      <c r="F30" s="78">
        <f aca="true" t="shared" si="6" ref="F30:K30">SUM(F31:F36)</f>
        <v>0</v>
      </c>
      <c r="G30" s="78">
        <f t="shared" si="6"/>
        <v>0</v>
      </c>
      <c r="H30" s="78">
        <f t="shared" si="6"/>
        <v>0</v>
      </c>
      <c r="I30" s="78">
        <f t="shared" si="6"/>
        <v>0</v>
      </c>
      <c r="J30" s="78">
        <f t="shared" si="6"/>
        <v>0</v>
      </c>
      <c r="K30" s="79">
        <f t="shared" si="6"/>
        <v>0</v>
      </c>
    </row>
    <row r="31" spans="1:11" ht="27" customHeight="1">
      <c r="A31" s="80" t="s">
        <v>417</v>
      </c>
      <c r="B31" s="81">
        <v>713100</v>
      </c>
      <c r="C31" s="82" t="s">
        <v>279</v>
      </c>
      <c r="D31" s="83"/>
      <c r="E31" s="84">
        <f t="shared" si="0"/>
        <v>0</v>
      </c>
      <c r="F31" s="83"/>
      <c r="G31" s="83"/>
      <c r="H31" s="83"/>
      <c r="I31" s="83"/>
      <c r="J31" s="83"/>
      <c r="K31" s="85"/>
    </row>
    <row r="32" spans="1:11" ht="27" customHeight="1">
      <c r="A32" s="80" t="s">
        <v>418</v>
      </c>
      <c r="B32" s="81">
        <v>713200</v>
      </c>
      <c r="C32" s="82" t="s">
        <v>280</v>
      </c>
      <c r="D32" s="83"/>
      <c r="E32" s="84">
        <f t="shared" si="0"/>
        <v>0</v>
      </c>
      <c r="F32" s="83"/>
      <c r="G32" s="83"/>
      <c r="H32" s="83"/>
      <c r="I32" s="83"/>
      <c r="J32" s="83"/>
      <c r="K32" s="85"/>
    </row>
    <row r="33" spans="1:11" ht="27" customHeight="1">
      <c r="A33" s="80" t="s">
        <v>419</v>
      </c>
      <c r="B33" s="81">
        <v>713300</v>
      </c>
      <c r="C33" s="82" t="s">
        <v>281</v>
      </c>
      <c r="D33" s="83"/>
      <c r="E33" s="84">
        <f t="shared" si="0"/>
        <v>0</v>
      </c>
      <c r="F33" s="83"/>
      <c r="G33" s="83"/>
      <c r="H33" s="83"/>
      <c r="I33" s="83"/>
      <c r="J33" s="83"/>
      <c r="K33" s="85"/>
    </row>
    <row r="34" spans="1:11" ht="27" customHeight="1">
      <c r="A34" s="80">
        <v>5014</v>
      </c>
      <c r="B34" s="81">
        <v>713400</v>
      </c>
      <c r="C34" s="82" t="s">
        <v>282</v>
      </c>
      <c r="D34" s="83"/>
      <c r="E34" s="84">
        <f t="shared" si="0"/>
        <v>0</v>
      </c>
      <c r="F34" s="83"/>
      <c r="G34" s="83"/>
      <c r="H34" s="83"/>
      <c r="I34" s="83"/>
      <c r="J34" s="83"/>
      <c r="K34" s="85"/>
    </row>
    <row r="35" spans="1:11" ht="27" customHeight="1">
      <c r="A35" s="80" t="s">
        <v>420</v>
      </c>
      <c r="B35" s="81">
        <v>713500</v>
      </c>
      <c r="C35" s="82" t="s">
        <v>325</v>
      </c>
      <c r="D35" s="83"/>
      <c r="E35" s="84">
        <f t="shared" si="0"/>
        <v>0</v>
      </c>
      <c r="F35" s="83"/>
      <c r="G35" s="83"/>
      <c r="H35" s="83"/>
      <c r="I35" s="83"/>
      <c r="J35" s="83"/>
      <c r="K35" s="85"/>
    </row>
    <row r="36" spans="1:11" ht="27" customHeight="1">
      <c r="A36" s="80" t="s">
        <v>421</v>
      </c>
      <c r="B36" s="81">
        <v>713600</v>
      </c>
      <c r="C36" s="82" t="s">
        <v>326</v>
      </c>
      <c r="D36" s="91"/>
      <c r="E36" s="84">
        <f t="shared" si="0"/>
        <v>0</v>
      </c>
      <c r="F36" s="91"/>
      <c r="G36" s="91"/>
      <c r="H36" s="91"/>
      <c r="I36" s="91"/>
      <c r="J36" s="91"/>
      <c r="K36" s="92"/>
    </row>
    <row r="37" spans="1:11" ht="27" customHeight="1">
      <c r="A37" s="73" t="s">
        <v>422</v>
      </c>
      <c r="B37" s="74">
        <v>714000</v>
      </c>
      <c r="C37" s="77" t="s">
        <v>423</v>
      </c>
      <c r="D37" s="78">
        <f>SUM(D38:D42)</f>
        <v>0</v>
      </c>
      <c r="E37" s="78">
        <f t="shared" si="0"/>
        <v>0</v>
      </c>
      <c r="F37" s="78">
        <f aca="true" t="shared" si="7" ref="F37:K37">SUM(F38:F42)</f>
        <v>0</v>
      </c>
      <c r="G37" s="78">
        <f t="shared" si="7"/>
        <v>0</v>
      </c>
      <c r="H37" s="78">
        <f t="shared" si="7"/>
        <v>0</v>
      </c>
      <c r="I37" s="78">
        <f t="shared" si="7"/>
        <v>0</v>
      </c>
      <c r="J37" s="78">
        <f t="shared" si="7"/>
        <v>0</v>
      </c>
      <c r="K37" s="79">
        <f t="shared" si="7"/>
        <v>0</v>
      </c>
    </row>
    <row r="38" spans="1:11" ht="27" customHeight="1">
      <c r="A38" s="80" t="s">
        <v>424</v>
      </c>
      <c r="B38" s="81">
        <v>714100</v>
      </c>
      <c r="C38" s="82" t="s">
        <v>327</v>
      </c>
      <c r="D38" s="83"/>
      <c r="E38" s="84">
        <f t="shared" si="0"/>
        <v>0</v>
      </c>
      <c r="F38" s="83"/>
      <c r="G38" s="83"/>
      <c r="H38" s="83"/>
      <c r="I38" s="83"/>
      <c r="J38" s="83"/>
      <c r="K38" s="85"/>
    </row>
    <row r="39" spans="1:11" ht="27" customHeight="1">
      <c r="A39" s="80" t="s">
        <v>425</v>
      </c>
      <c r="B39" s="81">
        <v>714300</v>
      </c>
      <c r="C39" s="82" t="s">
        <v>328</v>
      </c>
      <c r="D39" s="83"/>
      <c r="E39" s="84">
        <f t="shared" si="0"/>
        <v>0</v>
      </c>
      <c r="F39" s="83"/>
      <c r="G39" s="83"/>
      <c r="H39" s="83"/>
      <c r="I39" s="83"/>
      <c r="J39" s="83"/>
      <c r="K39" s="85"/>
    </row>
    <row r="40" spans="1:11" ht="27" customHeight="1">
      <c r="A40" s="80" t="s">
        <v>426</v>
      </c>
      <c r="B40" s="81">
        <v>714400</v>
      </c>
      <c r="C40" s="82" t="s">
        <v>329</v>
      </c>
      <c r="D40" s="83"/>
      <c r="E40" s="84">
        <f t="shared" si="0"/>
        <v>0</v>
      </c>
      <c r="F40" s="83"/>
      <c r="G40" s="83"/>
      <c r="H40" s="83"/>
      <c r="I40" s="83"/>
      <c r="J40" s="83"/>
      <c r="K40" s="85"/>
    </row>
    <row r="41" spans="1:11" ht="38.25">
      <c r="A41" s="80" t="s">
        <v>427</v>
      </c>
      <c r="B41" s="81">
        <v>714500</v>
      </c>
      <c r="C41" s="82" t="s">
        <v>428</v>
      </c>
      <c r="D41" s="83"/>
      <c r="E41" s="84">
        <f t="shared" si="0"/>
        <v>0</v>
      </c>
      <c r="F41" s="83"/>
      <c r="G41" s="83"/>
      <c r="H41" s="83"/>
      <c r="I41" s="83"/>
      <c r="J41" s="83"/>
      <c r="K41" s="85"/>
    </row>
    <row r="42" spans="1:11" ht="27" customHeight="1">
      <c r="A42" s="80" t="s">
        <v>429</v>
      </c>
      <c r="B42" s="81">
        <v>714600</v>
      </c>
      <c r="C42" s="82" t="s">
        <v>330</v>
      </c>
      <c r="D42" s="83"/>
      <c r="E42" s="84">
        <f t="shared" si="0"/>
        <v>0</v>
      </c>
      <c r="F42" s="83"/>
      <c r="G42" s="83"/>
      <c r="H42" s="83"/>
      <c r="I42" s="83"/>
      <c r="J42" s="83"/>
      <c r="K42" s="85"/>
    </row>
    <row r="43" spans="1:11" ht="27" customHeight="1">
      <c r="A43" s="73" t="s">
        <v>430</v>
      </c>
      <c r="B43" s="74">
        <v>715000</v>
      </c>
      <c r="C43" s="77" t="s">
        <v>331</v>
      </c>
      <c r="D43" s="78">
        <f>SUM(D44:D53)</f>
        <v>0</v>
      </c>
      <c r="E43" s="78">
        <f t="shared" si="0"/>
        <v>0</v>
      </c>
      <c r="F43" s="78">
        <f aca="true" t="shared" si="8" ref="F43:K43">SUM(F44:F53)</f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79">
        <f t="shared" si="8"/>
        <v>0</v>
      </c>
    </row>
    <row r="44" spans="1:11" ht="27" customHeight="1">
      <c r="A44" s="80" t="s">
        <v>431</v>
      </c>
      <c r="B44" s="81">
        <v>715100</v>
      </c>
      <c r="C44" s="82" t="s">
        <v>332</v>
      </c>
      <c r="D44" s="83"/>
      <c r="E44" s="84">
        <f t="shared" si="0"/>
        <v>0</v>
      </c>
      <c r="F44" s="83"/>
      <c r="G44" s="83"/>
      <c r="H44" s="83"/>
      <c r="I44" s="83"/>
      <c r="J44" s="83"/>
      <c r="K44" s="85"/>
    </row>
    <row r="45" spans="1:11" ht="27" customHeight="1">
      <c r="A45" s="80" t="s">
        <v>432</v>
      </c>
      <c r="B45" s="81">
        <v>715200</v>
      </c>
      <c r="C45" s="82" t="s">
        <v>333</v>
      </c>
      <c r="D45" s="83"/>
      <c r="E45" s="84">
        <f t="shared" si="0"/>
        <v>0</v>
      </c>
      <c r="F45" s="83"/>
      <c r="G45" s="83"/>
      <c r="H45" s="83"/>
      <c r="I45" s="83"/>
      <c r="J45" s="83"/>
      <c r="K45" s="85"/>
    </row>
    <row r="46" spans="1:11" ht="27" customHeight="1">
      <c r="A46" s="80" t="s">
        <v>433</v>
      </c>
      <c r="B46" s="81">
        <v>715300</v>
      </c>
      <c r="C46" s="82" t="s">
        <v>334</v>
      </c>
      <c r="D46" s="83"/>
      <c r="E46" s="84">
        <f t="shared" si="0"/>
        <v>0</v>
      </c>
      <c r="F46" s="83"/>
      <c r="G46" s="83"/>
      <c r="H46" s="83"/>
      <c r="I46" s="83"/>
      <c r="J46" s="83"/>
      <c r="K46" s="85"/>
    </row>
    <row r="47" spans="1:11" ht="27" customHeight="1">
      <c r="A47" s="80" t="s">
        <v>434</v>
      </c>
      <c r="B47" s="81">
        <v>715400</v>
      </c>
      <c r="C47" s="82" t="s">
        <v>335</v>
      </c>
      <c r="D47" s="83"/>
      <c r="E47" s="84">
        <f t="shared" si="0"/>
        <v>0</v>
      </c>
      <c r="F47" s="83"/>
      <c r="G47" s="83"/>
      <c r="H47" s="83"/>
      <c r="I47" s="83"/>
      <c r="J47" s="83"/>
      <c r="K47" s="85"/>
    </row>
    <row r="48" spans="1:11" ht="15.75" customHeight="1">
      <c r="A48" s="211" t="s">
        <v>261</v>
      </c>
      <c r="B48" s="212" t="s">
        <v>262</v>
      </c>
      <c r="C48" s="213" t="s">
        <v>263</v>
      </c>
      <c r="D48" s="220" t="s">
        <v>264</v>
      </c>
      <c r="E48" s="220" t="s">
        <v>265</v>
      </c>
      <c r="F48" s="220"/>
      <c r="G48" s="220"/>
      <c r="H48" s="220"/>
      <c r="I48" s="220"/>
      <c r="J48" s="220"/>
      <c r="K48" s="221"/>
    </row>
    <row r="49" spans="1:11" ht="27" customHeight="1">
      <c r="A49" s="211"/>
      <c r="B49" s="212"/>
      <c r="C49" s="213"/>
      <c r="D49" s="220"/>
      <c r="E49" s="220" t="s">
        <v>266</v>
      </c>
      <c r="F49" s="220" t="s">
        <v>267</v>
      </c>
      <c r="G49" s="220"/>
      <c r="H49" s="220"/>
      <c r="I49" s="220" t="s">
        <v>268</v>
      </c>
      <c r="J49" s="220" t="s">
        <v>269</v>
      </c>
      <c r="K49" s="221" t="s">
        <v>270</v>
      </c>
    </row>
    <row r="50" spans="1:11" ht="27" customHeight="1">
      <c r="A50" s="211"/>
      <c r="B50" s="212"/>
      <c r="C50" s="213"/>
      <c r="D50" s="220"/>
      <c r="E50" s="220"/>
      <c r="F50" s="72" t="s">
        <v>271</v>
      </c>
      <c r="G50" s="72" t="s">
        <v>272</v>
      </c>
      <c r="H50" s="72" t="s">
        <v>273</v>
      </c>
      <c r="I50" s="220"/>
      <c r="J50" s="220"/>
      <c r="K50" s="221"/>
    </row>
    <row r="51" spans="1:11" ht="12" customHeight="1">
      <c r="A51" s="88" t="s">
        <v>399</v>
      </c>
      <c r="B51" s="86" t="s">
        <v>400</v>
      </c>
      <c r="C51" s="86" t="s">
        <v>401</v>
      </c>
      <c r="D51" s="89" t="s">
        <v>402</v>
      </c>
      <c r="E51" s="89" t="s">
        <v>403</v>
      </c>
      <c r="F51" s="89" t="s">
        <v>404</v>
      </c>
      <c r="G51" s="89" t="s">
        <v>405</v>
      </c>
      <c r="H51" s="89" t="s">
        <v>406</v>
      </c>
      <c r="I51" s="89" t="s">
        <v>407</v>
      </c>
      <c r="J51" s="89" t="s">
        <v>408</v>
      </c>
      <c r="K51" s="90" t="s">
        <v>409</v>
      </c>
    </row>
    <row r="52" spans="1:11" ht="27" customHeight="1">
      <c r="A52" s="80" t="s">
        <v>435</v>
      </c>
      <c r="B52" s="81">
        <v>715500</v>
      </c>
      <c r="C52" s="82" t="s">
        <v>336</v>
      </c>
      <c r="D52" s="83"/>
      <c r="E52" s="84">
        <f t="shared" si="0"/>
        <v>0</v>
      </c>
      <c r="F52" s="83"/>
      <c r="G52" s="83"/>
      <c r="H52" s="83"/>
      <c r="I52" s="83"/>
      <c r="J52" s="83"/>
      <c r="K52" s="85"/>
    </row>
    <row r="53" spans="1:11" ht="27" customHeight="1">
      <c r="A53" s="80" t="s">
        <v>436</v>
      </c>
      <c r="B53" s="81">
        <v>715600</v>
      </c>
      <c r="C53" s="82" t="s">
        <v>337</v>
      </c>
      <c r="D53" s="83"/>
      <c r="E53" s="84">
        <f t="shared" si="0"/>
        <v>0</v>
      </c>
      <c r="F53" s="83"/>
      <c r="G53" s="83"/>
      <c r="H53" s="83"/>
      <c r="I53" s="83"/>
      <c r="J53" s="83"/>
      <c r="K53" s="85"/>
    </row>
    <row r="54" spans="1:11" ht="27" customHeight="1">
      <c r="A54" s="73" t="s">
        <v>437</v>
      </c>
      <c r="B54" s="74">
        <v>716000</v>
      </c>
      <c r="C54" s="77" t="s">
        <v>338</v>
      </c>
      <c r="D54" s="78">
        <f>D55+D56</f>
        <v>0</v>
      </c>
      <c r="E54" s="78">
        <f t="shared" si="0"/>
        <v>0</v>
      </c>
      <c r="F54" s="78">
        <f aca="true" t="shared" si="9" ref="F54:K54">F55+F56</f>
        <v>0</v>
      </c>
      <c r="G54" s="78">
        <f t="shared" si="9"/>
        <v>0</v>
      </c>
      <c r="H54" s="78">
        <f t="shared" si="9"/>
        <v>0</v>
      </c>
      <c r="I54" s="78">
        <f t="shared" si="9"/>
        <v>0</v>
      </c>
      <c r="J54" s="78">
        <f t="shared" si="9"/>
        <v>0</v>
      </c>
      <c r="K54" s="79">
        <f t="shared" si="9"/>
        <v>0</v>
      </c>
    </row>
    <row r="55" spans="1:11" ht="27" customHeight="1">
      <c r="A55" s="80" t="s">
        <v>438</v>
      </c>
      <c r="B55" s="81">
        <v>716100</v>
      </c>
      <c r="C55" s="82" t="s">
        <v>339</v>
      </c>
      <c r="D55" s="83"/>
      <c r="E55" s="84">
        <f t="shared" si="0"/>
        <v>0</v>
      </c>
      <c r="F55" s="83"/>
      <c r="G55" s="83"/>
      <c r="H55" s="83"/>
      <c r="I55" s="83"/>
      <c r="J55" s="83"/>
      <c r="K55" s="85"/>
    </row>
    <row r="56" spans="1:11" ht="25.5">
      <c r="A56" s="80" t="s">
        <v>439</v>
      </c>
      <c r="B56" s="81">
        <v>716200</v>
      </c>
      <c r="C56" s="82" t="s">
        <v>340</v>
      </c>
      <c r="D56" s="83"/>
      <c r="E56" s="84">
        <f t="shared" si="0"/>
        <v>0</v>
      </c>
      <c r="F56" s="83"/>
      <c r="G56" s="83"/>
      <c r="H56" s="83"/>
      <c r="I56" s="83"/>
      <c r="J56" s="83"/>
      <c r="K56" s="85"/>
    </row>
    <row r="57" spans="1:11" ht="27" customHeight="1">
      <c r="A57" s="73" t="s">
        <v>440</v>
      </c>
      <c r="B57" s="74">
        <v>717000</v>
      </c>
      <c r="C57" s="77" t="s">
        <v>441</v>
      </c>
      <c r="D57" s="78">
        <f>SUM(D58:D63)</f>
        <v>0</v>
      </c>
      <c r="E57" s="78">
        <f aca="true" t="shared" si="10" ref="E57:E92">SUM(F57:K57)</f>
        <v>0</v>
      </c>
      <c r="F57" s="78">
        <f aca="true" t="shared" si="11" ref="F57:K57">SUM(F58:F63)</f>
        <v>0</v>
      </c>
      <c r="G57" s="78">
        <f t="shared" si="11"/>
        <v>0</v>
      </c>
      <c r="H57" s="78">
        <f t="shared" si="11"/>
        <v>0</v>
      </c>
      <c r="I57" s="78">
        <f t="shared" si="11"/>
        <v>0</v>
      </c>
      <c r="J57" s="78">
        <f t="shared" si="11"/>
        <v>0</v>
      </c>
      <c r="K57" s="79">
        <f t="shared" si="11"/>
        <v>0</v>
      </c>
    </row>
    <row r="58" spans="1:11" ht="27" customHeight="1">
      <c r="A58" s="80" t="s">
        <v>442</v>
      </c>
      <c r="B58" s="81">
        <v>717100</v>
      </c>
      <c r="C58" s="82" t="s">
        <v>443</v>
      </c>
      <c r="D58" s="83"/>
      <c r="E58" s="84">
        <f t="shared" si="10"/>
        <v>0</v>
      </c>
      <c r="F58" s="83"/>
      <c r="G58" s="83"/>
      <c r="H58" s="83"/>
      <c r="I58" s="83"/>
      <c r="J58" s="83"/>
      <c r="K58" s="85"/>
    </row>
    <row r="59" spans="1:11" ht="27" customHeight="1">
      <c r="A59" s="80" t="s">
        <v>444</v>
      </c>
      <c r="B59" s="81">
        <v>717200</v>
      </c>
      <c r="C59" s="82" t="s">
        <v>445</v>
      </c>
      <c r="D59" s="83"/>
      <c r="E59" s="84">
        <f t="shared" si="10"/>
        <v>0</v>
      </c>
      <c r="F59" s="83"/>
      <c r="G59" s="83"/>
      <c r="H59" s="83"/>
      <c r="I59" s="83"/>
      <c r="J59" s="83"/>
      <c r="K59" s="85"/>
    </row>
    <row r="60" spans="1:11" ht="27" customHeight="1">
      <c r="A60" s="80" t="s">
        <v>446</v>
      </c>
      <c r="B60" s="81">
        <v>717300</v>
      </c>
      <c r="C60" s="82" t="s">
        <v>447</v>
      </c>
      <c r="D60" s="83"/>
      <c r="E60" s="84">
        <f t="shared" si="10"/>
        <v>0</v>
      </c>
      <c r="F60" s="83"/>
      <c r="G60" s="83"/>
      <c r="H60" s="83"/>
      <c r="I60" s="83"/>
      <c r="J60" s="83"/>
      <c r="K60" s="85"/>
    </row>
    <row r="61" spans="1:11" ht="27" customHeight="1">
      <c r="A61" s="80" t="s">
        <v>448</v>
      </c>
      <c r="B61" s="81">
        <v>717400</v>
      </c>
      <c r="C61" s="82" t="s">
        <v>449</v>
      </c>
      <c r="D61" s="83"/>
      <c r="E61" s="84">
        <f t="shared" si="10"/>
        <v>0</v>
      </c>
      <c r="F61" s="83"/>
      <c r="G61" s="83"/>
      <c r="H61" s="83"/>
      <c r="I61" s="83"/>
      <c r="J61" s="83"/>
      <c r="K61" s="85"/>
    </row>
    <row r="62" spans="1:11" ht="27" customHeight="1">
      <c r="A62" s="80" t="s">
        <v>450</v>
      </c>
      <c r="B62" s="81">
        <v>717500</v>
      </c>
      <c r="C62" s="82" t="s">
        <v>451</v>
      </c>
      <c r="D62" s="83"/>
      <c r="E62" s="84">
        <f t="shared" si="10"/>
        <v>0</v>
      </c>
      <c r="F62" s="83"/>
      <c r="G62" s="83"/>
      <c r="H62" s="83"/>
      <c r="I62" s="83"/>
      <c r="J62" s="83"/>
      <c r="K62" s="85"/>
    </row>
    <row r="63" spans="1:11" ht="27" customHeight="1">
      <c r="A63" s="80" t="s">
        <v>452</v>
      </c>
      <c r="B63" s="81">
        <v>717600</v>
      </c>
      <c r="C63" s="82" t="s">
        <v>453</v>
      </c>
      <c r="D63" s="83"/>
      <c r="E63" s="84">
        <f t="shared" si="10"/>
        <v>0</v>
      </c>
      <c r="F63" s="83"/>
      <c r="G63" s="83"/>
      <c r="H63" s="83"/>
      <c r="I63" s="83"/>
      <c r="J63" s="83"/>
      <c r="K63" s="85"/>
    </row>
    <row r="64" spans="1:11" ht="27" customHeight="1">
      <c r="A64" s="73" t="s">
        <v>454</v>
      </c>
      <c r="B64" s="74">
        <v>719000</v>
      </c>
      <c r="C64" s="77" t="s">
        <v>455</v>
      </c>
      <c r="D64" s="78">
        <f>SUM(D65:D70)</f>
        <v>0</v>
      </c>
      <c r="E64" s="78">
        <f t="shared" si="10"/>
        <v>0</v>
      </c>
      <c r="F64" s="78">
        <f aca="true" t="shared" si="12" ref="F64:K64">SUM(F65:F70)</f>
        <v>0</v>
      </c>
      <c r="G64" s="78">
        <f t="shared" si="12"/>
        <v>0</v>
      </c>
      <c r="H64" s="78">
        <f t="shared" si="12"/>
        <v>0</v>
      </c>
      <c r="I64" s="78">
        <f t="shared" si="12"/>
        <v>0</v>
      </c>
      <c r="J64" s="78">
        <f t="shared" si="12"/>
        <v>0</v>
      </c>
      <c r="K64" s="79">
        <f t="shared" si="12"/>
        <v>0</v>
      </c>
    </row>
    <row r="65" spans="1:11" ht="27" customHeight="1">
      <c r="A65" s="80" t="s">
        <v>456</v>
      </c>
      <c r="B65" s="81">
        <v>719100</v>
      </c>
      <c r="C65" s="82" t="s">
        <v>341</v>
      </c>
      <c r="D65" s="83"/>
      <c r="E65" s="84">
        <f t="shared" si="10"/>
        <v>0</v>
      </c>
      <c r="F65" s="83"/>
      <c r="G65" s="83"/>
      <c r="H65" s="83"/>
      <c r="I65" s="83"/>
      <c r="J65" s="83"/>
      <c r="K65" s="85"/>
    </row>
    <row r="66" spans="1:11" ht="27" customHeight="1">
      <c r="A66" s="80" t="s">
        <v>457</v>
      </c>
      <c r="B66" s="81">
        <v>719200</v>
      </c>
      <c r="C66" s="82" t="s">
        <v>342</v>
      </c>
      <c r="D66" s="83"/>
      <c r="E66" s="84">
        <f t="shared" si="10"/>
        <v>0</v>
      </c>
      <c r="F66" s="83"/>
      <c r="G66" s="83"/>
      <c r="H66" s="83"/>
      <c r="I66" s="83"/>
      <c r="J66" s="83"/>
      <c r="K66" s="85"/>
    </row>
    <row r="67" spans="1:11" ht="27" customHeight="1">
      <c r="A67" s="80" t="s">
        <v>458</v>
      </c>
      <c r="B67" s="81">
        <v>719300</v>
      </c>
      <c r="C67" s="82" t="s">
        <v>343</v>
      </c>
      <c r="D67" s="83"/>
      <c r="E67" s="84">
        <f t="shared" si="10"/>
        <v>0</v>
      </c>
      <c r="F67" s="83"/>
      <c r="G67" s="83"/>
      <c r="H67" s="83"/>
      <c r="I67" s="83"/>
      <c r="J67" s="83"/>
      <c r="K67" s="85"/>
    </row>
    <row r="68" spans="1:11" ht="27" customHeight="1">
      <c r="A68" s="80" t="s">
        <v>459</v>
      </c>
      <c r="B68" s="81">
        <v>719400</v>
      </c>
      <c r="C68" s="82" t="s">
        <v>344</v>
      </c>
      <c r="D68" s="83"/>
      <c r="E68" s="84">
        <f t="shared" si="10"/>
        <v>0</v>
      </c>
      <c r="F68" s="83"/>
      <c r="G68" s="83"/>
      <c r="H68" s="83"/>
      <c r="I68" s="83"/>
      <c r="J68" s="83"/>
      <c r="K68" s="85"/>
    </row>
    <row r="69" spans="1:11" ht="27" customHeight="1">
      <c r="A69" s="80" t="s">
        <v>460</v>
      </c>
      <c r="B69" s="81">
        <v>719500</v>
      </c>
      <c r="C69" s="82" t="s">
        <v>345</v>
      </c>
      <c r="D69" s="83"/>
      <c r="E69" s="84">
        <f t="shared" si="10"/>
        <v>0</v>
      </c>
      <c r="F69" s="83"/>
      <c r="G69" s="83"/>
      <c r="H69" s="83"/>
      <c r="I69" s="83"/>
      <c r="J69" s="83"/>
      <c r="K69" s="85"/>
    </row>
    <row r="70" spans="1:11" ht="27" customHeight="1">
      <c r="A70" s="80" t="s">
        <v>461</v>
      </c>
      <c r="B70" s="81">
        <v>719600</v>
      </c>
      <c r="C70" s="82" t="s">
        <v>346</v>
      </c>
      <c r="D70" s="83"/>
      <c r="E70" s="84">
        <f t="shared" si="10"/>
        <v>0</v>
      </c>
      <c r="F70" s="83"/>
      <c r="G70" s="83"/>
      <c r="H70" s="83"/>
      <c r="I70" s="83"/>
      <c r="J70" s="83"/>
      <c r="K70" s="85"/>
    </row>
    <row r="71" spans="1:11" ht="27" customHeight="1">
      <c r="A71" s="73" t="s">
        <v>462</v>
      </c>
      <c r="B71" s="74">
        <v>720000</v>
      </c>
      <c r="C71" s="77" t="s">
        <v>463</v>
      </c>
      <c r="D71" s="78">
        <f>D72+D81</f>
        <v>0</v>
      </c>
      <c r="E71" s="78">
        <f t="shared" si="10"/>
        <v>0</v>
      </c>
      <c r="F71" s="78">
        <f aca="true" t="shared" si="13" ref="F71:K71">F72+F81</f>
        <v>0</v>
      </c>
      <c r="G71" s="78">
        <f t="shared" si="13"/>
        <v>0</v>
      </c>
      <c r="H71" s="78">
        <f t="shared" si="13"/>
        <v>0</v>
      </c>
      <c r="I71" s="78">
        <f t="shared" si="13"/>
        <v>0</v>
      </c>
      <c r="J71" s="78">
        <f t="shared" si="13"/>
        <v>0</v>
      </c>
      <c r="K71" s="79">
        <f t="shared" si="13"/>
        <v>0</v>
      </c>
    </row>
    <row r="72" spans="1:11" ht="27" customHeight="1">
      <c r="A72" s="73" t="s">
        <v>464</v>
      </c>
      <c r="B72" s="74">
        <v>721000</v>
      </c>
      <c r="C72" s="77" t="s">
        <v>465</v>
      </c>
      <c r="D72" s="78">
        <f>SUM(D77:D80)</f>
        <v>0</v>
      </c>
      <c r="E72" s="78">
        <f t="shared" si="10"/>
        <v>0</v>
      </c>
      <c r="F72" s="78">
        <f aca="true" t="shared" si="14" ref="F72:K72">SUM(F77:F80)</f>
        <v>0</v>
      </c>
      <c r="G72" s="78">
        <f t="shared" si="14"/>
        <v>0</v>
      </c>
      <c r="H72" s="78">
        <f t="shared" si="14"/>
        <v>0</v>
      </c>
      <c r="I72" s="78">
        <f t="shared" si="14"/>
        <v>0</v>
      </c>
      <c r="J72" s="78">
        <f t="shared" si="14"/>
        <v>0</v>
      </c>
      <c r="K72" s="79">
        <f t="shared" si="14"/>
        <v>0</v>
      </c>
    </row>
    <row r="73" spans="1:11" ht="14.25" customHeight="1">
      <c r="A73" s="211" t="s">
        <v>261</v>
      </c>
      <c r="B73" s="212" t="s">
        <v>262</v>
      </c>
      <c r="C73" s="213" t="s">
        <v>263</v>
      </c>
      <c r="D73" s="220" t="s">
        <v>264</v>
      </c>
      <c r="E73" s="220" t="s">
        <v>265</v>
      </c>
      <c r="F73" s="220"/>
      <c r="G73" s="220"/>
      <c r="H73" s="220"/>
      <c r="I73" s="220"/>
      <c r="J73" s="220"/>
      <c r="K73" s="221"/>
    </row>
    <row r="74" spans="1:11" ht="25.5" customHeight="1">
      <c r="A74" s="211"/>
      <c r="B74" s="212"/>
      <c r="C74" s="213"/>
      <c r="D74" s="220"/>
      <c r="E74" s="220" t="s">
        <v>266</v>
      </c>
      <c r="F74" s="220" t="s">
        <v>267</v>
      </c>
      <c r="G74" s="220"/>
      <c r="H74" s="220"/>
      <c r="I74" s="220" t="s">
        <v>268</v>
      </c>
      <c r="J74" s="220" t="s">
        <v>269</v>
      </c>
      <c r="K74" s="221" t="s">
        <v>270</v>
      </c>
    </row>
    <row r="75" spans="1:11" ht="24.75" customHeight="1">
      <c r="A75" s="211"/>
      <c r="B75" s="212"/>
      <c r="C75" s="213"/>
      <c r="D75" s="220"/>
      <c r="E75" s="220"/>
      <c r="F75" s="72" t="s">
        <v>271</v>
      </c>
      <c r="G75" s="72" t="s">
        <v>272</v>
      </c>
      <c r="H75" s="72" t="s">
        <v>273</v>
      </c>
      <c r="I75" s="220"/>
      <c r="J75" s="220"/>
      <c r="K75" s="221"/>
    </row>
    <row r="76" spans="1:11" ht="12" customHeight="1">
      <c r="A76" s="88" t="s">
        <v>399</v>
      </c>
      <c r="B76" s="86" t="s">
        <v>400</v>
      </c>
      <c r="C76" s="86" t="s">
        <v>401</v>
      </c>
      <c r="D76" s="89" t="s">
        <v>402</v>
      </c>
      <c r="E76" s="89" t="s">
        <v>403</v>
      </c>
      <c r="F76" s="89" t="s">
        <v>404</v>
      </c>
      <c r="G76" s="89" t="s">
        <v>405</v>
      </c>
      <c r="H76" s="89" t="s">
        <v>406</v>
      </c>
      <c r="I76" s="89" t="s">
        <v>407</v>
      </c>
      <c r="J76" s="89" t="s">
        <v>408</v>
      </c>
      <c r="K76" s="90" t="s">
        <v>409</v>
      </c>
    </row>
    <row r="77" spans="1:11" ht="27" customHeight="1">
      <c r="A77" s="80" t="s">
        <v>466</v>
      </c>
      <c r="B77" s="81">
        <v>721100</v>
      </c>
      <c r="C77" s="82" t="s">
        <v>347</v>
      </c>
      <c r="D77" s="83"/>
      <c r="E77" s="84">
        <f t="shared" si="10"/>
        <v>0</v>
      </c>
      <c r="F77" s="83"/>
      <c r="G77" s="83"/>
      <c r="H77" s="83"/>
      <c r="I77" s="83"/>
      <c r="J77" s="83"/>
      <c r="K77" s="85"/>
    </row>
    <row r="78" spans="1:11" ht="27" customHeight="1">
      <c r="A78" s="80" t="s">
        <v>467</v>
      </c>
      <c r="B78" s="81">
        <v>721200</v>
      </c>
      <c r="C78" s="82" t="s">
        <v>348</v>
      </c>
      <c r="D78" s="83"/>
      <c r="E78" s="84">
        <f t="shared" si="10"/>
        <v>0</v>
      </c>
      <c r="F78" s="83"/>
      <c r="G78" s="83"/>
      <c r="H78" s="83"/>
      <c r="I78" s="83"/>
      <c r="J78" s="83"/>
      <c r="K78" s="85"/>
    </row>
    <row r="79" spans="1:11" ht="27" customHeight="1">
      <c r="A79" s="80" t="s">
        <v>468</v>
      </c>
      <c r="B79" s="81">
        <v>721300</v>
      </c>
      <c r="C79" s="82" t="s">
        <v>349</v>
      </c>
      <c r="D79" s="83"/>
      <c r="E79" s="84">
        <f t="shared" si="10"/>
        <v>0</v>
      </c>
      <c r="F79" s="83"/>
      <c r="G79" s="83"/>
      <c r="H79" s="83"/>
      <c r="I79" s="83"/>
      <c r="J79" s="83"/>
      <c r="K79" s="85"/>
    </row>
    <row r="80" spans="1:11" ht="27" customHeight="1">
      <c r="A80" s="80" t="s">
        <v>469</v>
      </c>
      <c r="B80" s="81">
        <v>721400</v>
      </c>
      <c r="C80" s="82" t="s">
        <v>350</v>
      </c>
      <c r="D80" s="83"/>
      <c r="E80" s="84">
        <f t="shared" si="10"/>
        <v>0</v>
      </c>
      <c r="F80" s="83"/>
      <c r="G80" s="83"/>
      <c r="H80" s="83"/>
      <c r="I80" s="83"/>
      <c r="J80" s="83"/>
      <c r="K80" s="85"/>
    </row>
    <row r="81" spans="1:11" ht="27" customHeight="1">
      <c r="A81" s="73" t="s">
        <v>470</v>
      </c>
      <c r="B81" s="74">
        <v>722000</v>
      </c>
      <c r="C81" s="77" t="s">
        <v>471</v>
      </c>
      <c r="D81" s="78">
        <f>SUM(D82:D84)</f>
        <v>0</v>
      </c>
      <c r="E81" s="78">
        <f t="shared" si="10"/>
        <v>0</v>
      </c>
      <c r="F81" s="78">
        <f aca="true" t="shared" si="15" ref="F81:K81">SUM(F82:F84)</f>
        <v>0</v>
      </c>
      <c r="G81" s="78">
        <f t="shared" si="15"/>
        <v>0</v>
      </c>
      <c r="H81" s="78">
        <f t="shared" si="15"/>
        <v>0</v>
      </c>
      <c r="I81" s="78">
        <f t="shared" si="15"/>
        <v>0</v>
      </c>
      <c r="J81" s="78">
        <f t="shared" si="15"/>
        <v>0</v>
      </c>
      <c r="K81" s="79">
        <f t="shared" si="15"/>
        <v>0</v>
      </c>
    </row>
    <row r="82" spans="1:11" ht="27" customHeight="1">
      <c r="A82" s="80" t="s">
        <v>472</v>
      </c>
      <c r="B82" s="81">
        <v>722100</v>
      </c>
      <c r="C82" s="82" t="s">
        <v>473</v>
      </c>
      <c r="D82" s="83"/>
      <c r="E82" s="84">
        <f t="shared" si="10"/>
        <v>0</v>
      </c>
      <c r="F82" s="83"/>
      <c r="G82" s="83"/>
      <c r="H82" s="83"/>
      <c r="I82" s="83"/>
      <c r="J82" s="83"/>
      <c r="K82" s="85"/>
    </row>
    <row r="83" spans="1:11" ht="27" customHeight="1">
      <c r="A83" s="80" t="s">
        <v>474</v>
      </c>
      <c r="B83" s="81">
        <v>722200</v>
      </c>
      <c r="C83" s="82" t="s">
        <v>475</v>
      </c>
      <c r="D83" s="83"/>
      <c r="E83" s="84">
        <f t="shared" si="10"/>
        <v>0</v>
      </c>
      <c r="F83" s="83"/>
      <c r="G83" s="83"/>
      <c r="H83" s="83"/>
      <c r="I83" s="83"/>
      <c r="J83" s="83"/>
      <c r="K83" s="85"/>
    </row>
    <row r="84" spans="1:11" ht="27" customHeight="1">
      <c r="A84" s="80" t="s">
        <v>476</v>
      </c>
      <c r="B84" s="81">
        <v>722300</v>
      </c>
      <c r="C84" s="82" t="s">
        <v>128</v>
      </c>
      <c r="D84" s="83"/>
      <c r="E84" s="84">
        <f t="shared" si="10"/>
        <v>0</v>
      </c>
      <c r="F84" s="83"/>
      <c r="G84" s="83"/>
      <c r="H84" s="83"/>
      <c r="I84" s="83"/>
      <c r="J84" s="83"/>
      <c r="K84" s="85"/>
    </row>
    <row r="85" spans="1:11" ht="27" customHeight="1">
      <c r="A85" s="73" t="s">
        <v>477</v>
      </c>
      <c r="B85" s="74">
        <v>730000</v>
      </c>
      <c r="C85" s="77" t="s">
        <v>478</v>
      </c>
      <c r="D85" s="78">
        <f>D86+D89+D92</f>
        <v>0</v>
      </c>
      <c r="E85" s="78">
        <f t="shared" si="10"/>
        <v>0</v>
      </c>
      <c r="F85" s="78">
        <f aca="true" t="shared" si="16" ref="F85:K85">F86+F89+F92</f>
        <v>0</v>
      </c>
      <c r="G85" s="78">
        <f t="shared" si="16"/>
        <v>0</v>
      </c>
      <c r="H85" s="78">
        <f t="shared" si="16"/>
        <v>0</v>
      </c>
      <c r="I85" s="78">
        <f t="shared" si="16"/>
        <v>0</v>
      </c>
      <c r="J85" s="78">
        <f t="shared" si="16"/>
        <v>0</v>
      </c>
      <c r="K85" s="79">
        <f t="shared" si="16"/>
        <v>0</v>
      </c>
    </row>
    <row r="86" spans="1:11" ht="27" customHeight="1">
      <c r="A86" s="73" t="s">
        <v>479</v>
      </c>
      <c r="B86" s="74">
        <v>731000</v>
      </c>
      <c r="C86" s="77" t="s">
        <v>480</v>
      </c>
      <c r="D86" s="78">
        <f>D87+D88</f>
        <v>0</v>
      </c>
      <c r="E86" s="78">
        <f t="shared" si="10"/>
        <v>0</v>
      </c>
      <c r="F86" s="78">
        <f aca="true" t="shared" si="17" ref="F86:K86">F87+F88</f>
        <v>0</v>
      </c>
      <c r="G86" s="78">
        <f t="shared" si="17"/>
        <v>0</v>
      </c>
      <c r="H86" s="78">
        <f t="shared" si="17"/>
        <v>0</v>
      </c>
      <c r="I86" s="78">
        <f t="shared" si="17"/>
        <v>0</v>
      </c>
      <c r="J86" s="78">
        <f t="shared" si="17"/>
        <v>0</v>
      </c>
      <c r="K86" s="79">
        <f t="shared" si="17"/>
        <v>0</v>
      </c>
    </row>
    <row r="87" spans="1:11" ht="27" customHeight="1">
      <c r="A87" s="80" t="s">
        <v>481</v>
      </c>
      <c r="B87" s="81">
        <v>731100</v>
      </c>
      <c r="C87" s="82" t="s">
        <v>129</v>
      </c>
      <c r="D87" s="83"/>
      <c r="E87" s="84">
        <f t="shared" si="10"/>
        <v>0</v>
      </c>
      <c r="F87" s="83"/>
      <c r="G87" s="83"/>
      <c r="H87" s="83"/>
      <c r="I87" s="83"/>
      <c r="J87" s="83"/>
      <c r="K87" s="85"/>
    </row>
    <row r="88" spans="1:11" ht="27" customHeight="1">
      <c r="A88" s="80" t="s">
        <v>482</v>
      </c>
      <c r="B88" s="81">
        <v>731200</v>
      </c>
      <c r="C88" s="82" t="s">
        <v>130</v>
      </c>
      <c r="D88" s="83"/>
      <c r="E88" s="84">
        <f t="shared" si="10"/>
        <v>0</v>
      </c>
      <c r="F88" s="83"/>
      <c r="G88" s="83"/>
      <c r="H88" s="83"/>
      <c r="I88" s="83"/>
      <c r="J88" s="83"/>
      <c r="K88" s="85"/>
    </row>
    <row r="89" spans="1:11" ht="27" customHeight="1">
      <c r="A89" s="73" t="s">
        <v>483</v>
      </c>
      <c r="B89" s="74">
        <v>732000</v>
      </c>
      <c r="C89" s="77" t="s">
        <v>484</v>
      </c>
      <c r="D89" s="78">
        <f>D90+D91</f>
        <v>0</v>
      </c>
      <c r="E89" s="78">
        <f t="shared" si="10"/>
        <v>0</v>
      </c>
      <c r="F89" s="78">
        <f aca="true" t="shared" si="18" ref="F89:K89">F90+F91</f>
        <v>0</v>
      </c>
      <c r="G89" s="78">
        <f t="shared" si="18"/>
        <v>0</v>
      </c>
      <c r="H89" s="78">
        <f t="shared" si="18"/>
        <v>0</v>
      </c>
      <c r="I89" s="78">
        <f t="shared" si="18"/>
        <v>0</v>
      </c>
      <c r="J89" s="78">
        <f t="shared" si="18"/>
        <v>0</v>
      </c>
      <c r="K89" s="79">
        <f t="shared" si="18"/>
        <v>0</v>
      </c>
    </row>
    <row r="90" spans="1:11" ht="27" customHeight="1">
      <c r="A90" s="80" t="s">
        <v>485</v>
      </c>
      <c r="B90" s="81">
        <v>732100</v>
      </c>
      <c r="C90" s="82" t="s">
        <v>131</v>
      </c>
      <c r="D90" s="83"/>
      <c r="E90" s="84">
        <f t="shared" si="10"/>
        <v>0</v>
      </c>
      <c r="F90" s="83"/>
      <c r="G90" s="83"/>
      <c r="H90" s="83"/>
      <c r="I90" s="83"/>
      <c r="J90" s="83"/>
      <c r="K90" s="85"/>
    </row>
    <row r="91" spans="1:11" ht="27" customHeight="1">
      <c r="A91" s="80" t="s">
        <v>486</v>
      </c>
      <c r="B91" s="81">
        <v>732200</v>
      </c>
      <c r="C91" s="82" t="s">
        <v>132</v>
      </c>
      <c r="D91" s="83"/>
      <c r="E91" s="84">
        <f t="shared" si="10"/>
        <v>0</v>
      </c>
      <c r="F91" s="83"/>
      <c r="G91" s="83"/>
      <c r="H91" s="83"/>
      <c r="I91" s="83"/>
      <c r="J91" s="83"/>
      <c r="K91" s="85"/>
    </row>
    <row r="92" spans="1:11" ht="27" customHeight="1">
      <c r="A92" s="73" t="s">
        <v>487</v>
      </c>
      <c r="B92" s="74">
        <v>733000</v>
      </c>
      <c r="C92" s="77" t="s">
        <v>488</v>
      </c>
      <c r="D92" s="78">
        <f>D93+D94</f>
        <v>0</v>
      </c>
      <c r="E92" s="78">
        <f t="shared" si="10"/>
        <v>0</v>
      </c>
      <c r="F92" s="78">
        <f aca="true" t="shared" si="19" ref="F92:K92">F93+F94</f>
        <v>0</v>
      </c>
      <c r="G92" s="78">
        <f t="shared" si="19"/>
        <v>0</v>
      </c>
      <c r="H92" s="78">
        <f t="shared" si="19"/>
        <v>0</v>
      </c>
      <c r="I92" s="78">
        <f t="shared" si="19"/>
        <v>0</v>
      </c>
      <c r="J92" s="78">
        <f t="shared" si="19"/>
        <v>0</v>
      </c>
      <c r="K92" s="79">
        <f t="shared" si="19"/>
        <v>0</v>
      </c>
    </row>
    <row r="93" spans="1:11" ht="27" customHeight="1">
      <c r="A93" s="80" t="s">
        <v>489</v>
      </c>
      <c r="B93" s="81">
        <v>733100</v>
      </c>
      <c r="C93" s="82" t="s">
        <v>133</v>
      </c>
      <c r="D93" s="83"/>
      <c r="E93" s="84">
        <f aca="true" t="shared" si="20" ref="E93:E132">SUM(F93:K93)</f>
        <v>0</v>
      </c>
      <c r="F93" s="83"/>
      <c r="G93" s="83"/>
      <c r="H93" s="83"/>
      <c r="I93" s="83"/>
      <c r="J93" s="83"/>
      <c r="K93" s="85"/>
    </row>
    <row r="94" spans="1:11" ht="27" customHeight="1">
      <c r="A94" s="80" t="s">
        <v>490</v>
      </c>
      <c r="B94" s="81">
        <v>733200</v>
      </c>
      <c r="C94" s="82" t="s">
        <v>134</v>
      </c>
      <c r="D94" s="83"/>
      <c r="E94" s="84">
        <f t="shared" si="20"/>
        <v>0</v>
      </c>
      <c r="F94" s="83"/>
      <c r="G94" s="83"/>
      <c r="H94" s="83"/>
      <c r="I94" s="83"/>
      <c r="J94" s="83"/>
      <c r="K94" s="85"/>
    </row>
    <row r="95" spans="1:11" ht="27" customHeight="1">
      <c r="A95" s="73" t="s">
        <v>491</v>
      </c>
      <c r="B95" s="74">
        <v>740000</v>
      </c>
      <c r="C95" s="77" t="s">
        <v>492</v>
      </c>
      <c r="D95" s="78">
        <f>D96+D107+D112+D119+D122</f>
        <v>0</v>
      </c>
      <c r="E95" s="78">
        <f t="shared" si="20"/>
        <v>40700</v>
      </c>
      <c r="F95" s="78">
        <f aca="true" t="shared" si="21" ref="F95:K95">F96+F107+F112+F119+F122</f>
        <v>0</v>
      </c>
      <c r="G95" s="78">
        <f t="shared" si="21"/>
        <v>0</v>
      </c>
      <c r="H95" s="78">
        <f t="shared" si="21"/>
        <v>0</v>
      </c>
      <c r="I95" s="78">
        <f t="shared" si="21"/>
        <v>5000</v>
      </c>
      <c r="J95" s="78">
        <f t="shared" si="21"/>
        <v>0</v>
      </c>
      <c r="K95" s="79">
        <f t="shared" si="21"/>
        <v>35700</v>
      </c>
    </row>
    <row r="96" spans="1:11" ht="27" customHeight="1">
      <c r="A96" s="73" t="s">
        <v>493</v>
      </c>
      <c r="B96" s="74">
        <v>741000</v>
      </c>
      <c r="C96" s="77" t="s">
        <v>494</v>
      </c>
      <c r="D96" s="78">
        <f>SUM(D97:D106)</f>
        <v>0</v>
      </c>
      <c r="E96" s="78">
        <f t="shared" si="20"/>
        <v>0</v>
      </c>
      <c r="F96" s="78">
        <f aca="true" t="shared" si="22" ref="F96:K96">SUM(F97:F106)</f>
        <v>0</v>
      </c>
      <c r="G96" s="78">
        <f t="shared" si="22"/>
        <v>0</v>
      </c>
      <c r="H96" s="78">
        <f t="shared" si="22"/>
        <v>0</v>
      </c>
      <c r="I96" s="78">
        <f t="shared" si="22"/>
        <v>0</v>
      </c>
      <c r="J96" s="78">
        <f t="shared" si="22"/>
        <v>0</v>
      </c>
      <c r="K96" s="79">
        <f t="shared" si="22"/>
        <v>0</v>
      </c>
    </row>
    <row r="97" spans="1:11" ht="27" customHeight="1">
      <c r="A97" s="80" t="s">
        <v>495</v>
      </c>
      <c r="B97" s="81">
        <v>741100</v>
      </c>
      <c r="C97" s="82" t="s">
        <v>135</v>
      </c>
      <c r="D97" s="83"/>
      <c r="E97" s="84">
        <f t="shared" si="20"/>
        <v>0</v>
      </c>
      <c r="F97" s="83"/>
      <c r="G97" s="83"/>
      <c r="H97" s="83"/>
      <c r="I97" s="83"/>
      <c r="J97" s="83"/>
      <c r="K97" s="85"/>
    </row>
    <row r="98" spans="1:11" ht="27" customHeight="1">
      <c r="A98" s="80" t="s">
        <v>496</v>
      </c>
      <c r="B98" s="81">
        <v>741200</v>
      </c>
      <c r="C98" s="82" t="s">
        <v>136</v>
      </c>
      <c r="D98" s="83"/>
      <c r="E98" s="84">
        <f t="shared" si="20"/>
        <v>0</v>
      </c>
      <c r="F98" s="83"/>
      <c r="G98" s="83"/>
      <c r="H98" s="83"/>
      <c r="I98" s="83"/>
      <c r="J98" s="83"/>
      <c r="K98" s="85"/>
    </row>
    <row r="99" spans="1:11" ht="16.5" customHeight="1">
      <c r="A99" s="211" t="s">
        <v>261</v>
      </c>
      <c r="B99" s="212" t="s">
        <v>262</v>
      </c>
      <c r="C99" s="213" t="s">
        <v>263</v>
      </c>
      <c r="D99" s="220" t="s">
        <v>264</v>
      </c>
      <c r="E99" s="220" t="s">
        <v>265</v>
      </c>
      <c r="F99" s="220"/>
      <c r="G99" s="220"/>
      <c r="H99" s="220"/>
      <c r="I99" s="220"/>
      <c r="J99" s="220"/>
      <c r="K99" s="221"/>
    </row>
    <row r="100" spans="1:11" ht="27" customHeight="1">
      <c r="A100" s="211"/>
      <c r="B100" s="212"/>
      <c r="C100" s="213"/>
      <c r="D100" s="220"/>
      <c r="E100" s="220" t="s">
        <v>266</v>
      </c>
      <c r="F100" s="220" t="s">
        <v>267</v>
      </c>
      <c r="G100" s="220"/>
      <c r="H100" s="220"/>
      <c r="I100" s="220" t="s">
        <v>268</v>
      </c>
      <c r="J100" s="220" t="s">
        <v>269</v>
      </c>
      <c r="K100" s="221" t="s">
        <v>270</v>
      </c>
    </row>
    <row r="101" spans="1:11" ht="27" customHeight="1">
      <c r="A101" s="211"/>
      <c r="B101" s="212"/>
      <c r="C101" s="213"/>
      <c r="D101" s="220"/>
      <c r="E101" s="220"/>
      <c r="F101" s="72" t="s">
        <v>271</v>
      </c>
      <c r="G101" s="72" t="s">
        <v>272</v>
      </c>
      <c r="H101" s="72" t="s">
        <v>273</v>
      </c>
      <c r="I101" s="220"/>
      <c r="J101" s="220"/>
      <c r="K101" s="221"/>
    </row>
    <row r="102" spans="1:11" ht="12" customHeight="1">
      <c r="A102" s="88" t="s">
        <v>399</v>
      </c>
      <c r="B102" s="86" t="s">
        <v>400</v>
      </c>
      <c r="C102" s="86" t="s">
        <v>401</v>
      </c>
      <c r="D102" s="89" t="s">
        <v>402</v>
      </c>
      <c r="E102" s="89" t="s">
        <v>403</v>
      </c>
      <c r="F102" s="89" t="s">
        <v>404</v>
      </c>
      <c r="G102" s="89" t="s">
        <v>405</v>
      </c>
      <c r="H102" s="89" t="s">
        <v>406</v>
      </c>
      <c r="I102" s="89" t="s">
        <v>407</v>
      </c>
      <c r="J102" s="89" t="s">
        <v>408</v>
      </c>
      <c r="K102" s="90" t="s">
        <v>409</v>
      </c>
    </row>
    <row r="103" spans="1:11" ht="27" customHeight="1">
      <c r="A103" s="80" t="s">
        <v>497</v>
      </c>
      <c r="B103" s="81">
        <v>741300</v>
      </c>
      <c r="C103" s="82" t="s">
        <v>137</v>
      </c>
      <c r="D103" s="83"/>
      <c r="E103" s="84">
        <f t="shared" si="20"/>
        <v>0</v>
      </c>
      <c r="F103" s="83"/>
      <c r="G103" s="83"/>
      <c r="H103" s="83"/>
      <c r="I103" s="83"/>
      <c r="J103" s="83"/>
      <c r="K103" s="85"/>
    </row>
    <row r="104" spans="1:11" ht="27" customHeight="1">
      <c r="A104" s="80" t="s">
        <v>498</v>
      </c>
      <c r="B104" s="81">
        <v>741400</v>
      </c>
      <c r="C104" s="82" t="s">
        <v>138</v>
      </c>
      <c r="D104" s="91"/>
      <c r="E104" s="84">
        <f t="shared" si="20"/>
        <v>0</v>
      </c>
      <c r="F104" s="93"/>
      <c r="G104" s="93"/>
      <c r="H104" s="93"/>
      <c r="I104" s="93"/>
      <c r="J104" s="93"/>
      <c r="K104" s="94"/>
    </row>
    <row r="105" spans="1:11" ht="27" customHeight="1">
      <c r="A105" s="80" t="s">
        <v>499</v>
      </c>
      <c r="B105" s="81">
        <v>741500</v>
      </c>
      <c r="C105" s="82" t="s">
        <v>139</v>
      </c>
      <c r="D105" s="83"/>
      <c r="E105" s="84">
        <f t="shared" si="20"/>
        <v>0</v>
      </c>
      <c r="F105" s="83"/>
      <c r="G105" s="83"/>
      <c r="H105" s="83"/>
      <c r="I105" s="83"/>
      <c r="J105" s="83"/>
      <c r="K105" s="85"/>
    </row>
    <row r="106" spans="1:11" ht="27" customHeight="1">
      <c r="A106" s="80" t="s">
        <v>500</v>
      </c>
      <c r="B106" s="81">
        <v>741600</v>
      </c>
      <c r="C106" s="82" t="s">
        <v>501</v>
      </c>
      <c r="D106" s="83"/>
      <c r="E106" s="84">
        <f t="shared" si="20"/>
        <v>0</v>
      </c>
      <c r="F106" s="83"/>
      <c r="G106" s="83"/>
      <c r="H106" s="83"/>
      <c r="I106" s="83"/>
      <c r="J106" s="83"/>
      <c r="K106" s="85"/>
    </row>
    <row r="107" spans="1:11" ht="27" customHeight="1">
      <c r="A107" s="73" t="s">
        <v>502</v>
      </c>
      <c r="B107" s="74">
        <v>742000</v>
      </c>
      <c r="C107" s="77" t="s">
        <v>503</v>
      </c>
      <c r="D107" s="78">
        <f>SUM(D108:D111)</f>
        <v>0</v>
      </c>
      <c r="E107" s="78">
        <f t="shared" si="20"/>
        <v>1700</v>
      </c>
      <c r="F107" s="78">
        <f aca="true" t="shared" si="23" ref="F107:K107">SUM(F108:F111)</f>
        <v>0</v>
      </c>
      <c r="G107" s="78">
        <f t="shared" si="23"/>
        <v>0</v>
      </c>
      <c r="H107" s="78">
        <f t="shared" si="23"/>
        <v>0</v>
      </c>
      <c r="I107" s="78">
        <f t="shared" si="23"/>
        <v>0</v>
      </c>
      <c r="J107" s="78">
        <f t="shared" si="23"/>
        <v>0</v>
      </c>
      <c r="K107" s="79">
        <f t="shared" si="23"/>
        <v>1700</v>
      </c>
    </row>
    <row r="108" spans="1:11" ht="27" customHeight="1">
      <c r="A108" s="80" t="s">
        <v>504</v>
      </c>
      <c r="B108" s="81">
        <v>742100</v>
      </c>
      <c r="C108" s="82" t="s">
        <v>351</v>
      </c>
      <c r="D108" s="83"/>
      <c r="E108" s="84">
        <f t="shared" si="20"/>
        <v>0</v>
      </c>
      <c r="F108" s="83"/>
      <c r="G108" s="83"/>
      <c r="H108" s="83"/>
      <c r="I108" s="83"/>
      <c r="J108" s="83"/>
      <c r="K108" s="85"/>
    </row>
    <row r="109" spans="1:11" ht="27" customHeight="1">
      <c r="A109" s="80" t="s">
        <v>505</v>
      </c>
      <c r="B109" s="81">
        <v>742200</v>
      </c>
      <c r="C109" s="82" t="s">
        <v>506</v>
      </c>
      <c r="D109" s="83"/>
      <c r="E109" s="84">
        <f t="shared" si="20"/>
        <v>0</v>
      </c>
      <c r="F109" s="83"/>
      <c r="G109" s="83"/>
      <c r="H109" s="83"/>
      <c r="I109" s="83"/>
      <c r="J109" s="83"/>
      <c r="K109" s="85"/>
    </row>
    <row r="110" spans="1:11" ht="27" customHeight="1">
      <c r="A110" s="80" t="s">
        <v>507</v>
      </c>
      <c r="B110" s="81">
        <v>742300</v>
      </c>
      <c r="C110" s="82" t="s">
        <v>352</v>
      </c>
      <c r="D110" s="83"/>
      <c r="E110" s="84">
        <f t="shared" si="20"/>
        <v>1700</v>
      </c>
      <c r="F110" s="83"/>
      <c r="G110" s="83"/>
      <c r="H110" s="83"/>
      <c r="I110" s="83"/>
      <c r="J110" s="83"/>
      <c r="K110" s="85">
        <v>1700</v>
      </c>
    </row>
    <row r="111" spans="1:11" ht="37.5" customHeight="1">
      <c r="A111" s="80" t="s">
        <v>508</v>
      </c>
      <c r="B111" s="81">
        <v>742400</v>
      </c>
      <c r="C111" s="82" t="s">
        <v>353</v>
      </c>
      <c r="D111" s="83"/>
      <c r="E111" s="84">
        <f t="shared" si="20"/>
        <v>0</v>
      </c>
      <c r="F111" s="83"/>
      <c r="G111" s="83"/>
      <c r="H111" s="83"/>
      <c r="I111" s="83"/>
      <c r="J111" s="83"/>
      <c r="K111" s="85"/>
    </row>
    <row r="112" spans="1:11" ht="27" customHeight="1">
      <c r="A112" s="73" t="s">
        <v>509</v>
      </c>
      <c r="B112" s="74">
        <v>743000</v>
      </c>
      <c r="C112" s="77" t="s">
        <v>510</v>
      </c>
      <c r="D112" s="78">
        <f>SUM(D113:D118)</f>
        <v>0</v>
      </c>
      <c r="E112" s="78">
        <f t="shared" si="20"/>
        <v>0</v>
      </c>
      <c r="F112" s="78">
        <f aca="true" t="shared" si="24" ref="F112:K112">SUM(F113:F118)</f>
        <v>0</v>
      </c>
      <c r="G112" s="78">
        <f t="shared" si="24"/>
        <v>0</v>
      </c>
      <c r="H112" s="78">
        <f t="shared" si="24"/>
        <v>0</v>
      </c>
      <c r="I112" s="78">
        <f t="shared" si="24"/>
        <v>0</v>
      </c>
      <c r="J112" s="78">
        <f t="shared" si="24"/>
        <v>0</v>
      </c>
      <c r="K112" s="79">
        <f t="shared" si="24"/>
        <v>0</v>
      </c>
    </row>
    <row r="113" spans="1:11" ht="27" customHeight="1">
      <c r="A113" s="80" t="s">
        <v>511</v>
      </c>
      <c r="B113" s="81">
        <v>743100</v>
      </c>
      <c r="C113" s="82" t="s">
        <v>354</v>
      </c>
      <c r="D113" s="83"/>
      <c r="E113" s="84">
        <f t="shared" si="20"/>
        <v>0</v>
      </c>
      <c r="F113" s="83"/>
      <c r="G113" s="83"/>
      <c r="H113" s="83"/>
      <c r="I113" s="83"/>
      <c r="J113" s="83"/>
      <c r="K113" s="85"/>
    </row>
    <row r="114" spans="1:11" ht="27" customHeight="1">
      <c r="A114" s="80" t="s">
        <v>512</v>
      </c>
      <c r="B114" s="81">
        <v>743200</v>
      </c>
      <c r="C114" s="82" t="s">
        <v>355</v>
      </c>
      <c r="D114" s="83"/>
      <c r="E114" s="84">
        <f t="shared" si="20"/>
        <v>0</v>
      </c>
      <c r="F114" s="83"/>
      <c r="G114" s="83"/>
      <c r="H114" s="83"/>
      <c r="I114" s="83"/>
      <c r="J114" s="83"/>
      <c r="K114" s="85"/>
    </row>
    <row r="115" spans="1:11" ht="27" customHeight="1">
      <c r="A115" s="80" t="s">
        <v>513</v>
      </c>
      <c r="B115" s="81">
        <v>743300</v>
      </c>
      <c r="C115" s="82" t="s">
        <v>356</v>
      </c>
      <c r="D115" s="83"/>
      <c r="E115" s="84">
        <f t="shared" si="20"/>
        <v>0</v>
      </c>
      <c r="F115" s="83"/>
      <c r="G115" s="83"/>
      <c r="H115" s="83"/>
      <c r="I115" s="83"/>
      <c r="J115" s="83"/>
      <c r="K115" s="85"/>
    </row>
    <row r="116" spans="1:11" ht="27" customHeight="1">
      <c r="A116" s="80" t="s">
        <v>514</v>
      </c>
      <c r="B116" s="81">
        <v>743400</v>
      </c>
      <c r="C116" s="82" t="s">
        <v>357</v>
      </c>
      <c r="D116" s="83"/>
      <c r="E116" s="84">
        <f t="shared" si="20"/>
        <v>0</v>
      </c>
      <c r="F116" s="83"/>
      <c r="G116" s="83"/>
      <c r="H116" s="83"/>
      <c r="I116" s="83"/>
      <c r="J116" s="83"/>
      <c r="K116" s="85"/>
    </row>
    <row r="117" spans="1:11" ht="27" customHeight="1">
      <c r="A117" s="80" t="s">
        <v>515</v>
      </c>
      <c r="B117" s="81">
        <v>743500</v>
      </c>
      <c r="C117" s="82" t="s">
        <v>358</v>
      </c>
      <c r="D117" s="83"/>
      <c r="E117" s="84">
        <f t="shared" si="20"/>
        <v>0</v>
      </c>
      <c r="F117" s="83"/>
      <c r="G117" s="83"/>
      <c r="H117" s="83"/>
      <c r="I117" s="83"/>
      <c r="J117" s="83"/>
      <c r="K117" s="85"/>
    </row>
    <row r="118" spans="1:11" ht="27" customHeight="1">
      <c r="A118" s="80" t="s">
        <v>516</v>
      </c>
      <c r="B118" s="81">
        <v>743900</v>
      </c>
      <c r="C118" s="82" t="s">
        <v>140</v>
      </c>
      <c r="D118" s="83"/>
      <c r="E118" s="84">
        <f t="shared" si="20"/>
        <v>0</v>
      </c>
      <c r="F118" s="83"/>
      <c r="G118" s="83"/>
      <c r="H118" s="83"/>
      <c r="I118" s="83"/>
      <c r="J118" s="83"/>
      <c r="K118" s="85"/>
    </row>
    <row r="119" spans="1:11" ht="27" customHeight="1">
      <c r="A119" s="73" t="s">
        <v>517</v>
      </c>
      <c r="B119" s="74">
        <v>744000</v>
      </c>
      <c r="C119" s="77" t="s">
        <v>518</v>
      </c>
      <c r="D119" s="78">
        <f>D120+D121</f>
        <v>0</v>
      </c>
      <c r="E119" s="78">
        <f t="shared" si="20"/>
        <v>0</v>
      </c>
      <c r="F119" s="78">
        <f aca="true" t="shared" si="25" ref="F119:K119">F120+F121</f>
        <v>0</v>
      </c>
      <c r="G119" s="78">
        <f t="shared" si="25"/>
        <v>0</v>
      </c>
      <c r="H119" s="78">
        <f t="shared" si="25"/>
        <v>0</v>
      </c>
      <c r="I119" s="78">
        <f t="shared" si="25"/>
        <v>0</v>
      </c>
      <c r="J119" s="78">
        <f t="shared" si="25"/>
        <v>0</v>
      </c>
      <c r="K119" s="79">
        <f t="shared" si="25"/>
        <v>0</v>
      </c>
    </row>
    <row r="120" spans="1:11" ht="27" customHeight="1">
      <c r="A120" s="80" t="s">
        <v>519</v>
      </c>
      <c r="B120" s="81">
        <v>744100</v>
      </c>
      <c r="C120" s="82" t="s">
        <v>141</v>
      </c>
      <c r="D120" s="83"/>
      <c r="E120" s="84">
        <f t="shared" si="20"/>
        <v>0</v>
      </c>
      <c r="F120" s="83"/>
      <c r="G120" s="83"/>
      <c r="H120" s="83"/>
      <c r="I120" s="83"/>
      <c r="J120" s="83"/>
      <c r="K120" s="85"/>
    </row>
    <row r="121" spans="1:11" ht="27" customHeight="1">
      <c r="A121" s="80" t="s">
        <v>520</v>
      </c>
      <c r="B121" s="81">
        <v>744200</v>
      </c>
      <c r="C121" s="82" t="s">
        <v>142</v>
      </c>
      <c r="D121" s="83"/>
      <c r="E121" s="84">
        <f t="shared" si="20"/>
        <v>0</v>
      </c>
      <c r="F121" s="83"/>
      <c r="G121" s="83"/>
      <c r="H121" s="83"/>
      <c r="I121" s="83"/>
      <c r="J121" s="83"/>
      <c r="K121" s="85"/>
    </row>
    <row r="122" spans="1:11" ht="27" customHeight="1">
      <c r="A122" s="73" t="s">
        <v>521</v>
      </c>
      <c r="B122" s="74">
        <v>745000</v>
      </c>
      <c r="C122" s="77" t="s">
        <v>522</v>
      </c>
      <c r="D122" s="78">
        <f>D123</f>
        <v>0</v>
      </c>
      <c r="E122" s="78">
        <f t="shared" si="20"/>
        <v>39000</v>
      </c>
      <c r="F122" s="78">
        <f aca="true" t="shared" si="26" ref="F122:K122">F123</f>
        <v>0</v>
      </c>
      <c r="G122" s="78">
        <f t="shared" si="26"/>
        <v>0</v>
      </c>
      <c r="H122" s="78">
        <f t="shared" si="26"/>
        <v>0</v>
      </c>
      <c r="I122" s="78">
        <f t="shared" si="26"/>
        <v>5000</v>
      </c>
      <c r="J122" s="78">
        <f t="shared" si="26"/>
        <v>0</v>
      </c>
      <c r="K122" s="79">
        <f t="shared" si="26"/>
        <v>34000</v>
      </c>
    </row>
    <row r="123" spans="1:11" ht="27" customHeight="1">
      <c r="A123" s="80" t="s">
        <v>523</v>
      </c>
      <c r="B123" s="81">
        <v>745100</v>
      </c>
      <c r="C123" s="82" t="s">
        <v>143</v>
      </c>
      <c r="D123" s="83"/>
      <c r="E123" s="84">
        <f t="shared" si="20"/>
        <v>39000</v>
      </c>
      <c r="F123" s="83"/>
      <c r="G123" s="83"/>
      <c r="H123" s="83"/>
      <c r="I123" s="83">
        <v>5000</v>
      </c>
      <c r="J123" s="83"/>
      <c r="K123" s="85">
        <v>34000</v>
      </c>
    </row>
    <row r="124" spans="1:11" ht="15.75" customHeight="1">
      <c r="A124" s="211" t="s">
        <v>261</v>
      </c>
      <c r="B124" s="212" t="s">
        <v>262</v>
      </c>
      <c r="C124" s="213" t="s">
        <v>263</v>
      </c>
      <c r="D124" s="220" t="s">
        <v>264</v>
      </c>
      <c r="E124" s="220" t="s">
        <v>265</v>
      </c>
      <c r="F124" s="220"/>
      <c r="G124" s="220"/>
      <c r="H124" s="220"/>
      <c r="I124" s="220"/>
      <c r="J124" s="220"/>
      <c r="K124" s="221"/>
    </row>
    <row r="125" spans="1:11" ht="27" customHeight="1">
      <c r="A125" s="211"/>
      <c r="B125" s="212"/>
      <c r="C125" s="213"/>
      <c r="D125" s="220"/>
      <c r="E125" s="220" t="s">
        <v>266</v>
      </c>
      <c r="F125" s="220" t="s">
        <v>267</v>
      </c>
      <c r="G125" s="220"/>
      <c r="H125" s="220"/>
      <c r="I125" s="220" t="s">
        <v>268</v>
      </c>
      <c r="J125" s="220" t="s">
        <v>269</v>
      </c>
      <c r="K125" s="221" t="s">
        <v>270</v>
      </c>
    </row>
    <row r="126" spans="1:11" ht="27" customHeight="1">
      <c r="A126" s="211"/>
      <c r="B126" s="212"/>
      <c r="C126" s="213"/>
      <c r="D126" s="220"/>
      <c r="E126" s="220"/>
      <c r="F126" s="72" t="s">
        <v>271</v>
      </c>
      <c r="G126" s="72" t="s">
        <v>272</v>
      </c>
      <c r="H126" s="72" t="s">
        <v>273</v>
      </c>
      <c r="I126" s="220"/>
      <c r="J126" s="220"/>
      <c r="K126" s="221"/>
    </row>
    <row r="127" spans="1:11" ht="13.5" customHeight="1">
      <c r="A127" s="88" t="s">
        <v>399</v>
      </c>
      <c r="B127" s="86" t="s">
        <v>400</v>
      </c>
      <c r="C127" s="86" t="s">
        <v>401</v>
      </c>
      <c r="D127" s="89" t="s">
        <v>402</v>
      </c>
      <c r="E127" s="89" t="s">
        <v>403</v>
      </c>
      <c r="F127" s="89" t="s">
        <v>404</v>
      </c>
      <c r="G127" s="89" t="s">
        <v>405</v>
      </c>
      <c r="H127" s="89" t="s">
        <v>406</v>
      </c>
      <c r="I127" s="89" t="s">
        <v>407</v>
      </c>
      <c r="J127" s="89" t="s">
        <v>408</v>
      </c>
      <c r="K127" s="90" t="s">
        <v>409</v>
      </c>
    </row>
    <row r="128" spans="1:11" ht="27" customHeight="1">
      <c r="A128" s="73" t="s">
        <v>524</v>
      </c>
      <c r="B128" s="74">
        <v>770000</v>
      </c>
      <c r="C128" s="77" t="s">
        <v>525</v>
      </c>
      <c r="D128" s="78">
        <f>D129+D131</f>
        <v>0</v>
      </c>
      <c r="E128" s="78">
        <f t="shared" si="20"/>
        <v>200</v>
      </c>
      <c r="F128" s="78">
        <f aca="true" t="shared" si="27" ref="F128:K128">F129+F131</f>
        <v>0</v>
      </c>
      <c r="G128" s="78">
        <f t="shared" si="27"/>
        <v>0</v>
      </c>
      <c r="H128" s="78">
        <f t="shared" si="27"/>
        <v>0</v>
      </c>
      <c r="I128" s="78">
        <f t="shared" si="27"/>
        <v>0</v>
      </c>
      <c r="J128" s="78">
        <f t="shared" si="27"/>
        <v>0</v>
      </c>
      <c r="K128" s="79">
        <f t="shared" si="27"/>
        <v>200</v>
      </c>
    </row>
    <row r="129" spans="1:11" ht="27" customHeight="1">
      <c r="A129" s="73" t="s">
        <v>526</v>
      </c>
      <c r="B129" s="74">
        <v>771000</v>
      </c>
      <c r="C129" s="77" t="s">
        <v>527</v>
      </c>
      <c r="D129" s="78">
        <f>D130</f>
        <v>0</v>
      </c>
      <c r="E129" s="78">
        <f t="shared" si="20"/>
        <v>0</v>
      </c>
      <c r="F129" s="78">
        <f aca="true" t="shared" si="28" ref="F129:K129">F130</f>
        <v>0</v>
      </c>
      <c r="G129" s="78">
        <f t="shared" si="28"/>
        <v>0</v>
      </c>
      <c r="H129" s="78">
        <f t="shared" si="28"/>
        <v>0</v>
      </c>
      <c r="I129" s="78">
        <f t="shared" si="28"/>
        <v>0</v>
      </c>
      <c r="J129" s="78">
        <f t="shared" si="28"/>
        <v>0</v>
      </c>
      <c r="K129" s="79">
        <f t="shared" si="28"/>
        <v>0</v>
      </c>
    </row>
    <row r="130" spans="1:11" ht="27" customHeight="1">
      <c r="A130" s="80" t="s">
        <v>528</v>
      </c>
      <c r="B130" s="81">
        <v>771100</v>
      </c>
      <c r="C130" s="82" t="s">
        <v>144</v>
      </c>
      <c r="D130" s="83"/>
      <c r="E130" s="84">
        <f t="shared" si="20"/>
        <v>0</v>
      </c>
      <c r="F130" s="83"/>
      <c r="G130" s="83"/>
      <c r="H130" s="83"/>
      <c r="I130" s="83"/>
      <c r="J130" s="83"/>
      <c r="K130" s="85"/>
    </row>
    <row r="131" spans="1:11" ht="27" customHeight="1">
      <c r="A131" s="73" t="s">
        <v>529</v>
      </c>
      <c r="B131" s="74">
        <v>772000</v>
      </c>
      <c r="C131" s="77" t="s">
        <v>530</v>
      </c>
      <c r="D131" s="78">
        <f>D132</f>
        <v>0</v>
      </c>
      <c r="E131" s="78">
        <f t="shared" si="20"/>
        <v>200</v>
      </c>
      <c r="F131" s="78">
        <f aca="true" t="shared" si="29" ref="F131:K131">F132</f>
        <v>0</v>
      </c>
      <c r="G131" s="78">
        <f t="shared" si="29"/>
        <v>0</v>
      </c>
      <c r="H131" s="78">
        <f t="shared" si="29"/>
        <v>0</v>
      </c>
      <c r="I131" s="78">
        <f t="shared" si="29"/>
        <v>0</v>
      </c>
      <c r="J131" s="78">
        <f t="shared" si="29"/>
        <v>0</v>
      </c>
      <c r="K131" s="79">
        <f t="shared" si="29"/>
        <v>200</v>
      </c>
    </row>
    <row r="132" spans="1:11" ht="27" customHeight="1">
      <c r="A132" s="80" t="s">
        <v>531</v>
      </c>
      <c r="B132" s="81">
        <v>772100</v>
      </c>
      <c r="C132" s="82" t="s">
        <v>145</v>
      </c>
      <c r="D132" s="83"/>
      <c r="E132" s="84">
        <f t="shared" si="20"/>
        <v>200</v>
      </c>
      <c r="F132" s="83"/>
      <c r="G132" s="83"/>
      <c r="H132" s="83"/>
      <c r="I132" s="83"/>
      <c r="J132" s="83"/>
      <c r="K132" s="85">
        <v>200</v>
      </c>
    </row>
    <row r="133" spans="1:11" ht="27" customHeight="1">
      <c r="A133" s="73" t="s">
        <v>532</v>
      </c>
      <c r="B133" s="74">
        <v>780000</v>
      </c>
      <c r="C133" s="77" t="s">
        <v>533</v>
      </c>
      <c r="D133" s="78">
        <f>D134</f>
        <v>0</v>
      </c>
      <c r="E133" s="78">
        <f aca="true" t="shared" si="30" ref="E133:E168">SUM(F133:K133)</f>
        <v>0</v>
      </c>
      <c r="F133" s="78">
        <f aca="true" t="shared" si="31" ref="F133:K133">F134</f>
        <v>0</v>
      </c>
      <c r="G133" s="78">
        <f t="shared" si="31"/>
        <v>0</v>
      </c>
      <c r="H133" s="78">
        <f t="shared" si="31"/>
        <v>0</v>
      </c>
      <c r="I133" s="78">
        <f t="shared" si="31"/>
        <v>0</v>
      </c>
      <c r="J133" s="78">
        <f t="shared" si="31"/>
        <v>0</v>
      </c>
      <c r="K133" s="79">
        <f t="shared" si="31"/>
        <v>0</v>
      </c>
    </row>
    <row r="134" spans="1:11" ht="27" customHeight="1">
      <c r="A134" s="73" t="s">
        <v>534</v>
      </c>
      <c r="B134" s="74">
        <v>781000</v>
      </c>
      <c r="C134" s="77" t="s">
        <v>535</v>
      </c>
      <c r="D134" s="78">
        <f>D135+D136</f>
        <v>0</v>
      </c>
      <c r="E134" s="78">
        <f t="shared" si="30"/>
        <v>0</v>
      </c>
      <c r="F134" s="78">
        <f aca="true" t="shared" si="32" ref="F134:K134">F135+F136</f>
        <v>0</v>
      </c>
      <c r="G134" s="78">
        <f t="shared" si="32"/>
        <v>0</v>
      </c>
      <c r="H134" s="78">
        <f t="shared" si="32"/>
        <v>0</v>
      </c>
      <c r="I134" s="78">
        <f t="shared" si="32"/>
        <v>0</v>
      </c>
      <c r="J134" s="78">
        <f t="shared" si="32"/>
        <v>0</v>
      </c>
      <c r="K134" s="79">
        <f t="shared" si="32"/>
        <v>0</v>
      </c>
    </row>
    <row r="135" spans="1:11" ht="27" customHeight="1">
      <c r="A135" s="80" t="s">
        <v>536</v>
      </c>
      <c r="B135" s="81">
        <v>781100</v>
      </c>
      <c r="C135" s="82" t="s">
        <v>126</v>
      </c>
      <c r="D135" s="83"/>
      <c r="E135" s="84">
        <f t="shared" si="30"/>
        <v>0</v>
      </c>
      <c r="F135" s="83"/>
      <c r="G135" s="83"/>
      <c r="H135" s="83"/>
      <c r="I135" s="83"/>
      <c r="J135" s="83"/>
      <c r="K135" s="85"/>
    </row>
    <row r="136" spans="1:11" ht="27" customHeight="1">
      <c r="A136" s="80" t="s">
        <v>537</v>
      </c>
      <c r="B136" s="81">
        <v>781300</v>
      </c>
      <c r="C136" s="82" t="s">
        <v>127</v>
      </c>
      <c r="D136" s="83"/>
      <c r="E136" s="84">
        <f t="shared" si="30"/>
        <v>0</v>
      </c>
      <c r="F136" s="83"/>
      <c r="G136" s="83"/>
      <c r="H136" s="83"/>
      <c r="I136" s="83"/>
      <c r="J136" s="83"/>
      <c r="K136" s="85"/>
    </row>
    <row r="137" spans="1:11" ht="27" customHeight="1">
      <c r="A137" s="73" t="s">
        <v>538</v>
      </c>
      <c r="B137" s="74">
        <v>790000</v>
      </c>
      <c r="C137" s="77" t="s">
        <v>539</v>
      </c>
      <c r="D137" s="78">
        <f>D138</f>
        <v>0</v>
      </c>
      <c r="E137" s="78">
        <f t="shared" si="30"/>
        <v>0</v>
      </c>
      <c r="F137" s="78">
        <f aca="true" t="shared" si="33" ref="F137:K138">F138</f>
        <v>0</v>
      </c>
      <c r="G137" s="78">
        <f t="shared" si="33"/>
        <v>0</v>
      </c>
      <c r="H137" s="78">
        <f t="shared" si="33"/>
        <v>0</v>
      </c>
      <c r="I137" s="78">
        <f t="shared" si="33"/>
        <v>0</v>
      </c>
      <c r="J137" s="78">
        <f t="shared" si="33"/>
        <v>0</v>
      </c>
      <c r="K137" s="79">
        <f t="shared" si="33"/>
        <v>0</v>
      </c>
    </row>
    <row r="138" spans="1:11" ht="27" customHeight="1">
      <c r="A138" s="73" t="s">
        <v>540</v>
      </c>
      <c r="B138" s="74">
        <v>791000</v>
      </c>
      <c r="C138" s="77" t="s">
        <v>541</v>
      </c>
      <c r="D138" s="78">
        <f>D139</f>
        <v>0</v>
      </c>
      <c r="E138" s="78">
        <f t="shared" si="30"/>
        <v>0</v>
      </c>
      <c r="F138" s="78">
        <f t="shared" si="33"/>
        <v>0</v>
      </c>
      <c r="G138" s="78">
        <f t="shared" si="33"/>
        <v>0</v>
      </c>
      <c r="H138" s="78">
        <f t="shared" si="33"/>
        <v>0</v>
      </c>
      <c r="I138" s="78">
        <f t="shared" si="33"/>
        <v>0</v>
      </c>
      <c r="J138" s="78">
        <f t="shared" si="33"/>
        <v>0</v>
      </c>
      <c r="K138" s="79">
        <f t="shared" si="33"/>
        <v>0</v>
      </c>
    </row>
    <row r="139" spans="1:11" ht="27" customHeight="1">
      <c r="A139" s="80" t="s">
        <v>542</v>
      </c>
      <c r="B139" s="81">
        <v>791100</v>
      </c>
      <c r="C139" s="82" t="s">
        <v>267</v>
      </c>
      <c r="D139" s="83"/>
      <c r="E139" s="84">
        <f t="shared" si="30"/>
        <v>0</v>
      </c>
      <c r="F139" s="83"/>
      <c r="G139" s="83"/>
      <c r="H139" s="83"/>
      <c r="I139" s="83"/>
      <c r="J139" s="83"/>
      <c r="K139" s="85"/>
    </row>
    <row r="140" spans="1:11" ht="27" customHeight="1">
      <c r="A140" s="73">
        <v>5104</v>
      </c>
      <c r="B140" s="74">
        <v>800000</v>
      </c>
      <c r="C140" s="77" t="s">
        <v>543</v>
      </c>
      <c r="D140" s="78">
        <f>D141+D152+D159+D162</f>
        <v>0</v>
      </c>
      <c r="E140" s="78">
        <f t="shared" si="30"/>
        <v>1362090</v>
      </c>
      <c r="F140" s="78">
        <f aca="true" t="shared" si="34" ref="F140:K140">F141+F152+F159+F162</f>
        <v>0</v>
      </c>
      <c r="G140" s="78">
        <f t="shared" si="34"/>
        <v>0</v>
      </c>
      <c r="H140" s="78">
        <f t="shared" si="34"/>
        <v>0</v>
      </c>
      <c r="I140" s="78">
        <f t="shared" si="34"/>
        <v>962080</v>
      </c>
      <c r="J140" s="78">
        <f t="shared" si="34"/>
        <v>0</v>
      </c>
      <c r="K140" s="79">
        <f t="shared" si="34"/>
        <v>400010</v>
      </c>
    </row>
    <row r="141" spans="1:11" ht="27" customHeight="1">
      <c r="A141" s="73" t="s">
        <v>544</v>
      </c>
      <c r="B141" s="74">
        <v>810000</v>
      </c>
      <c r="C141" s="77" t="s">
        <v>545</v>
      </c>
      <c r="D141" s="78">
        <f>D142+D144+D146</f>
        <v>0</v>
      </c>
      <c r="E141" s="78">
        <f t="shared" si="30"/>
        <v>10</v>
      </c>
      <c r="F141" s="78">
        <f aca="true" t="shared" si="35" ref="F141:K141">F142+F144+F146</f>
        <v>0</v>
      </c>
      <c r="G141" s="78">
        <f t="shared" si="35"/>
        <v>0</v>
      </c>
      <c r="H141" s="78">
        <f t="shared" si="35"/>
        <v>0</v>
      </c>
      <c r="I141" s="78">
        <f t="shared" si="35"/>
        <v>0</v>
      </c>
      <c r="J141" s="78">
        <f t="shared" si="35"/>
        <v>0</v>
      </c>
      <c r="K141" s="79">
        <f t="shared" si="35"/>
        <v>10</v>
      </c>
    </row>
    <row r="142" spans="1:11" ht="27" customHeight="1">
      <c r="A142" s="73" t="s">
        <v>546</v>
      </c>
      <c r="B142" s="74">
        <v>811000</v>
      </c>
      <c r="C142" s="77" t="s">
        <v>547</v>
      </c>
      <c r="D142" s="78">
        <f>D143</f>
        <v>0</v>
      </c>
      <c r="E142" s="78">
        <f t="shared" si="30"/>
        <v>0</v>
      </c>
      <c r="F142" s="78">
        <f aca="true" t="shared" si="36" ref="F142:K142">F143</f>
        <v>0</v>
      </c>
      <c r="G142" s="78">
        <f t="shared" si="36"/>
        <v>0</v>
      </c>
      <c r="H142" s="78">
        <f t="shared" si="36"/>
        <v>0</v>
      </c>
      <c r="I142" s="78">
        <f t="shared" si="36"/>
        <v>0</v>
      </c>
      <c r="J142" s="78">
        <f t="shared" si="36"/>
        <v>0</v>
      </c>
      <c r="K142" s="79">
        <f t="shared" si="36"/>
        <v>0</v>
      </c>
    </row>
    <row r="143" spans="1:11" ht="27" customHeight="1">
      <c r="A143" s="80" t="s">
        <v>548</v>
      </c>
      <c r="B143" s="81">
        <v>811100</v>
      </c>
      <c r="C143" s="82" t="s">
        <v>78</v>
      </c>
      <c r="D143" s="83"/>
      <c r="E143" s="84">
        <f t="shared" si="30"/>
        <v>0</v>
      </c>
      <c r="F143" s="83"/>
      <c r="G143" s="83"/>
      <c r="H143" s="83"/>
      <c r="I143" s="83"/>
      <c r="J143" s="83"/>
      <c r="K143" s="85"/>
    </row>
    <row r="144" spans="1:11" ht="27" customHeight="1">
      <c r="A144" s="73" t="s">
        <v>549</v>
      </c>
      <c r="B144" s="74">
        <v>812000</v>
      </c>
      <c r="C144" s="77" t="s">
        <v>550</v>
      </c>
      <c r="D144" s="78">
        <f>D145</f>
        <v>0</v>
      </c>
      <c r="E144" s="78">
        <f t="shared" si="30"/>
        <v>0</v>
      </c>
      <c r="F144" s="78">
        <f aca="true" t="shared" si="37" ref="F144:K144">F145</f>
        <v>0</v>
      </c>
      <c r="G144" s="78">
        <f t="shared" si="37"/>
        <v>0</v>
      </c>
      <c r="H144" s="78">
        <f t="shared" si="37"/>
        <v>0</v>
      </c>
      <c r="I144" s="78">
        <f t="shared" si="37"/>
        <v>0</v>
      </c>
      <c r="J144" s="78">
        <f t="shared" si="37"/>
        <v>0</v>
      </c>
      <c r="K144" s="79">
        <f t="shared" si="37"/>
        <v>0</v>
      </c>
    </row>
    <row r="145" spans="1:11" ht="27" customHeight="1">
      <c r="A145" s="80" t="s">
        <v>551</v>
      </c>
      <c r="B145" s="81">
        <v>812100</v>
      </c>
      <c r="C145" s="82" t="s">
        <v>79</v>
      </c>
      <c r="D145" s="83"/>
      <c r="E145" s="84">
        <f t="shared" si="30"/>
        <v>0</v>
      </c>
      <c r="F145" s="83"/>
      <c r="G145" s="83"/>
      <c r="H145" s="83"/>
      <c r="I145" s="83"/>
      <c r="J145" s="83"/>
      <c r="K145" s="85"/>
    </row>
    <row r="146" spans="1:11" ht="27" customHeight="1">
      <c r="A146" s="73" t="s">
        <v>552</v>
      </c>
      <c r="B146" s="74">
        <v>813000</v>
      </c>
      <c r="C146" s="77" t="s">
        <v>553</v>
      </c>
      <c r="D146" s="78">
        <f>D147</f>
        <v>0</v>
      </c>
      <c r="E146" s="78">
        <f t="shared" si="30"/>
        <v>10</v>
      </c>
      <c r="F146" s="78">
        <f aca="true" t="shared" si="38" ref="F146:K146">F147</f>
        <v>0</v>
      </c>
      <c r="G146" s="78">
        <f t="shared" si="38"/>
        <v>0</v>
      </c>
      <c r="H146" s="78">
        <f t="shared" si="38"/>
        <v>0</v>
      </c>
      <c r="I146" s="78">
        <f t="shared" si="38"/>
        <v>0</v>
      </c>
      <c r="J146" s="78">
        <f t="shared" si="38"/>
        <v>0</v>
      </c>
      <c r="K146" s="79">
        <f t="shared" si="38"/>
        <v>10</v>
      </c>
    </row>
    <row r="147" spans="1:11" ht="25.5">
      <c r="A147" s="80" t="s">
        <v>554</v>
      </c>
      <c r="B147" s="81">
        <v>813100</v>
      </c>
      <c r="C147" s="82" t="s">
        <v>80</v>
      </c>
      <c r="D147" s="83"/>
      <c r="E147" s="84">
        <f t="shared" si="30"/>
        <v>10</v>
      </c>
      <c r="F147" s="83"/>
      <c r="G147" s="83"/>
      <c r="H147" s="83"/>
      <c r="I147" s="83"/>
      <c r="J147" s="83"/>
      <c r="K147" s="85">
        <v>10</v>
      </c>
    </row>
    <row r="148" spans="1:11" ht="16.5" customHeight="1">
      <c r="A148" s="211" t="s">
        <v>261</v>
      </c>
      <c r="B148" s="212" t="s">
        <v>262</v>
      </c>
      <c r="C148" s="213" t="s">
        <v>263</v>
      </c>
      <c r="D148" s="220" t="s">
        <v>264</v>
      </c>
      <c r="E148" s="220" t="s">
        <v>265</v>
      </c>
      <c r="F148" s="220"/>
      <c r="G148" s="220"/>
      <c r="H148" s="220"/>
      <c r="I148" s="220"/>
      <c r="J148" s="220"/>
      <c r="K148" s="221"/>
    </row>
    <row r="149" spans="1:11" ht="27" customHeight="1">
      <c r="A149" s="211"/>
      <c r="B149" s="212"/>
      <c r="C149" s="213"/>
      <c r="D149" s="220"/>
      <c r="E149" s="220" t="s">
        <v>266</v>
      </c>
      <c r="F149" s="220" t="s">
        <v>267</v>
      </c>
      <c r="G149" s="220"/>
      <c r="H149" s="220"/>
      <c r="I149" s="220" t="s">
        <v>268</v>
      </c>
      <c r="J149" s="220" t="s">
        <v>269</v>
      </c>
      <c r="K149" s="221" t="s">
        <v>270</v>
      </c>
    </row>
    <row r="150" spans="1:11" ht="27" customHeight="1">
      <c r="A150" s="211"/>
      <c r="B150" s="212"/>
      <c r="C150" s="213"/>
      <c r="D150" s="220"/>
      <c r="E150" s="220"/>
      <c r="F150" s="72" t="s">
        <v>271</v>
      </c>
      <c r="G150" s="72" t="s">
        <v>272</v>
      </c>
      <c r="H150" s="72" t="s">
        <v>273</v>
      </c>
      <c r="I150" s="220"/>
      <c r="J150" s="220"/>
      <c r="K150" s="221"/>
    </row>
    <row r="151" spans="1:11" ht="12.75" customHeight="1">
      <c r="A151" s="88" t="s">
        <v>399</v>
      </c>
      <c r="B151" s="86" t="s">
        <v>400</v>
      </c>
      <c r="C151" s="86" t="s">
        <v>401</v>
      </c>
      <c r="D151" s="89" t="s">
        <v>402</v>
      </c>
      <c r="E151" s="89" t="s">
        <v>403</v>
      </c>
      <c r="F151" s="89" t="s">
        <v>404</v>
      </c>
      <c r="G151" s="89" t="s">
        <v>405</v>
      </c>
      <c r="H151" s="89" t="s">
        <v>406</v>
      </c>
      <c r="I151" s="89" t="s">
        <v>407</v>
      </c>
      <c r="J151" s="89" t="s">
        <v>408</v>
      </c>
      <c r="K151" s="90" t="s">
        <v>409</v>
      </c>
    </row>
    <row r="152" spans="1:11" ht="27" customHeight="1">
      <c r="A152" s="73" t="s">
        <v>555</v>
      </c>
      <c r="B152" s="74">
        <v>820000</v>
      </c>
      <c r="C152" s="77" t="s">
        <v>556</v>
      </c>
      <c r="D152" s="78">
        <f>D153+D155+D157</f>
        <v>0</v>
      </c>
      <c r="E152" s="78">
        <f t="shared" si="30"/>
        <v>1362080</v>
      </c>
      <c r="F152" s="78">
        <f aca="true" t="shared" si="39" ref="F152:K152">F153+F155+F157</f>
        <v>0</v>
      </c>
      <c r="G152" s="78">
        <f t="shared" si="39"/>
        <v>0</v>
      </c>
      <c r="H152" s="78">
        <f t="shared" si="39"/>
        <v>0</v>
      </c>
      <c r="I152" s="78">
        <f t="shared" si="39"/>
        <v>962080</v>
      </c>
      <c r="J152" s="78">
        <f t="shared" si="39"/>
        <v>0</v>
      </c>
      <c r="K152" s="79">
        <f t="shared" si="39"/>
        <v>400000</v>
      </c>
    </row>
    <row r="153" spans="1:11" ht="27" customHeight="1">
      <c r="A153" s="73" t="s">
        <v>557</v>
      </c>
      <c r="B153" s="74">
        <v>821000</v>
      </c>
      <c r="C153" s="77" t="s">
        <v>558</v>
      </c>
      <c r="D153" s="78">
        <f>D154</f>
        <v>0</v>
      </c>
      <c r="E153" s="78">
        <f t="shared" si="30"/>
        <v>0</v>
      </c>
      <c r="F153" s="78">
        <f aca="true" t="shared" si="40" ref="F153:K153">F154</f>
        <v>0</v>
      </c>
      <c r="G153" s="78">
        <f t="shared" si="40"/>
        <v>0</v>
      </c>
      <c r="H153" s="78">
        <f t="shared" si="40"/>
        <v>0</v>
      </c>
      <c r="I153" s="78">
        <f t="shared" si="40"/>
        <v>0</v>
      </c>
      <c r="J153" s="78">
        <f t="shared" si="40"/>
        <v>0</v>
      </c>
      <c r="K153" s="79">
        <f t="shared" si="40"/>
        <v>0</v>
      </c>
    </row>
    <row r="154" spans="1:11" ht="27" customHeight="1">
      <c r="A154" s="80" t="s">
        <v>559</v>
      </c>
      <c r="B154" s="81">
        <v>821100</v>
      </c>
      <c r="C154" s="82" t="s">
        <v>81</v>
      </c>
      <c r="D154" s="83"/>
      <c r="E154" s="84">
        <f t="shared" si="30"/>
        <v>0</v>
      </c>
      <c r="F154" s="83"/>
      <c r="G154" s="83"/>
      <c r="H154" s="83"/>
      <c r="I154" s="83"/>
      <c r="J154" s="83"/>
      <c r="K154" s="85"/>
    </row>
    <row r="155" spans="1:11" ht="27" customHeight="1">
      <c r="A155" s="73" t="s">
        <v>560</v>
      </c>
      <c r="B155" s="74">
        <v>822000</v>
      </c>
      <c r="C155" s="77" t="s">
        <v>561</v>
      </c>
      <c r="D155" s="78">
        <f>D156</f>
        <v>0</v>
      </c>
      <c r="E155" s="78">
        <f t="shared" si="30"/>
        <v>0</v>
      </c>
      <c r="F155" s="78">
        <f aca="true" t="shared" si="41" ref="F155:K155">F156</f>
        <v>0</v>
      </c>
      <c r="G155" s="78">
        <f t="shared" si="41"/>
        <v>0</v>
      </c>
      <c r="H155" s="78">
        <f t="shared" si="41"/>
        <v>0</v>
      </c>
      <c r="I155" s="78">
        <f t="shared" si="41"/>
        <v>0</v>
      </c>
      <c r="J155" s="78">
        <f t="shared" si="41"/>
        <v>0</v>
      </c>
      <c r="K155" s="79">
        <f t="shared" si="41"/>
        <v>0</v>
      </c>
    </row>
    <row r="156" spans="1:11" ht="27" customHeight="1">
      <c r="A156" s="80" t="s">
        <v>562</v>
      </c>
      <c r="B156" s="81">
        <v>822100</v>
      </c>
      <c r="C156" s="82" t="s">
        <v>82</v>
      </c>
      <c r="D156" s="83"/>
      <c r="E156" s="84">
        <f t="shared" si="30"/>
        <v>0</v>
      </c>
      <c r="F156" s="83"/>
      <c r="G156" s="83"/>
      <c r="H156" s="83"/>
      <c r="I156" s="83"/>
      <c r="J156" s="83"/>
      <c r="K156" s="85"/>
    </row>
    <row r="157" spans="1:11" ht="27" customHeight="1">
      <c r="A157" s="73" t="s">
        <v>563</v>
      </c>
      <c r="B157" s="74">
        <v>823000</v>
      </c>
      <c r="C157" s="77" t="s">
        <v>564</v>
      </c>
      <c r="D157" s="78">
        <f>D158</f>
        <v>0</v>
      </c>
      <c r="E157" s="78">
        <f t="shared" si="30"/>
        <v>1362080</v>
      </c>
      <c r="F157" s="78">
        <f aca="true" t="shared" si="42" ref="F157:K157">F158</f>
        <v>0</v>
      </c>
      <c r="G157" s="78">
        <f t="shared" si="42"/>
        <v>0</v>
      </c>
      <c r="H157" s="78">
        <f t="shared" si="42"/>
        <v>0</v>
      </c>
      <c r="I157" s="78">
        <f t="shared" si="42"/>
        <v>962080</v>
      </c>
      <c r="J157" s="78">
        <f t="shared" si="42"/>
        <v>0</v>
      </c>
      <c r="K157" s="79">
        <f t="shared" si="42"/>
        <v>400000</v>
      </c>
    </row>
    <row r="158" spans="1:11" ht="27" customHeight="1">
      <c r="A158" s="80" t="s">
        <v>565</v>
      </c>
      <c r="B158" s="81">
        <v>823100</v>
      </c>
      <c r="C158" s="82" t="s">
        <v>83</v>
      </c>
      <c r="D158" s="83"/>
      <c r="E158" s="84">
        <f t="shared" si="30"/>
        <v>1362080</v>
      </c>
      <c r="F158" s="83"/>
      <c r="G158" s="83"/>
      <c r="H158" s="83"/>
      <c r="I158" s="83">
        <v>962080</v>
      </c>
      <c r="J158" s="83"/>
      <c r="K158" s="85">
        <v>400000</v>
      </c>
    </row>
    <row r="159" spans="1:11" ht="27" customHeight="1">
      <c r="A159" s="73" t="s">
        <v>566</v>
      </c>
      <c r="B159" s="74">
        <v>830000</v>
      </c>
      <c r="C159" s="77" t="s">
        <v>567</v>
      </c>
      <c r="D159" s="78">
        <f>D160</f>
        <v>0</v>
      </c>
      <c r="E159" s="78">
        <f t="shared" si="30"/>
        <v>0</v>
      </c>
      <c r="F159" s="78">
        <f aca="true" t="shared" si="43" ref="F159:K160">F160</f>
        <v>0</v>
      </c>
      <c r="G159" s="78">
        <f t="shared" si="43"/>
        <v>0</v>
      </c>
      <c r="H159" s="78">
        <f t="shared" si="43"/>
        <v>0</v>
      </c>
      <c r="I159" s="78">
        <f t="shared" si="43"/>
        <v>0</v>
      </c>
      <c r="J159" s="78">
        <f t="shared" si="43"/>
        <v>0</v>
      </c>
      <c r="K159" s="79">
        <f t="shared" si="43"/>
        <v>0</v>
      </c>
    </row>
    <row r="160" spans="1:11" ht="27" customHeight="1">
      <c r="A160" s="73" t="s">
        <v>568</v>
      </c>
      <c r="B160" s="74">
        <v>831000</v>
      </c>
      <c r="C160" s="77" t="s">
        <v>569</v>
      </c>
      <c r="D160" s="78">
        <f>D161</f>
        <v>0</v>
      </c>
      <c r="E160" s="78">
        <f t="shared" si="30"/>
        <v>0</v>
      </c>
      <c r="F160" s="78">
        <f t="shared" si="43"/>
        <v>0</v>
      </c>
      <c r="G160" s="78">
        <f t="shared" si="43"/>
        <v>0</v>
      </c>
      <c r="H160" s="78">
        <f t="shared" si="43"/>
        <v>0</v>
      </c>
      <c r="I160" s="78">
        <f t="shared" si="43"/>
        <v>0</v>
      </c>
      <c r="J160" s="78">
        <f t="shared" si="43"/>
        <v>0</v>
      </c>
      <c r="K160" s="79">
        <f t="shared" si="43"/>
        <v>0</v>
      </c>
    </row>
    <row r="161" spans="1:11" ht="27" customHeight="1">
      <c r="A161" s="80" t="s">
        <v>570</v>
      </c>
      <c r="B161" s="81">
        <v>831100</v>
      </c>
      <c r="C161" s="82" t="s">
        <v>147</v>
      </c>
      <c r="D161" s="83"/>
      <c r="E161" s="84">
        <f t="shared" si="30"/>
        <v>0</v>
      </c>
      <c r="F161" s="83"/>
      <c r="G161" s="83"/>
      <c r="H161" s="83"/>
      <c r="I161" s="83"/>
      <c r="J161" s="83"/>
      <c r="K161" s="85"/>
    </row>
    <row r="162" spans="1:11" ht="27" customHeight="1">
      <c r="A162" s="73" t="s">
        <v>571</v>
      </c>
      <c r="B162" s="74">
        <v>840000</v>
      </c>
      <c r="C162" s="77" t="s">
        <v>572</v>
      </c>
      <c r="D162" s="78">
        <f>D163+D165+D167</f>
        <v>0</v>
      </c>
      <c r="E162" s="78">
        <f t="shared" si="30"/>
        <v>0</v>
      </c>
      <c r="F162" s="78">
        <f aca="true" t="shared" si="44" ref="F162:K162">F163+F165+F167</f>
        <v>0</v>
      </c>
      <c r="G162" s="78">
        <f t="shared" si="44"/>
        <v>0</v>
      </c>
      <c r="H162" s="78">
        <f t="shared" si="44"/>
        <v>0</v>
      </c>
      <c r="I162" s="78">
        <f t="shared" si="44"/>
        <v>0</v>
      </c>
      <c r="J162" s="78">
        <f t="shared" si="44"/>
        <v>0</v>
      </c>
      <c r="K162" s="79">
        <f t="shared" si="44"/>
        <v>0</v>
      </c>
    </row>
    <row r="163" spans="1:11" ht="27" customHeight="1">
      <c r="A163" s="73" t="s">
        <v>573</v>
      </c>
      <c r="B163" s="74">
        <v>841000</v>
      </c>
      <c r="C163" s="77" t="s">
        <v>574</v>
      </c>
      <c r="D163" s="78">
        <f>D164</f>
        <v>0</v>
      </c>
      <c r="E163" s="78">
        <f t="shared" si="30"/>
        <v>0</v>
      </c>
      <c r="F163" s="78">
        <f aca="true" t="shared" si="45" ref="F163:K163">F164</f>
        <v>0</v>
      </c>
      <c r="G163" s="78">
        <f t="shared" si="45"/>
        <v>0</v>
      </c>
      <c r="H163" s="78">
        <f t="shared" si="45"/>
        <v>0</v>
      </c>
      <c r="I163" s="78">
        <f t="shared" si="45"/>
        <v>0</v>
      </c>
      <c r="J163" s="78">
        <f t="shared" si="45"/>
        <v>0</v>
      </c>
      <c r="K163" s="79">
        <f t="shared" si="45"/>
        <v>0</v>
      </c>
    </row>
    <row r="164" spans="1:11" ht="27" customHeight="1">
      <c r="A164" s="80" t="s">
        <v>575</v>
      </c>
      <c r="B164" s="81">
        <v>841100</v>
      </c>
      <c r="C164" s="82" t="s">
        <v>148</v>
      </c>
      <c r="D164" s="83"/>
      <c r="E164" s="84">
        <f t="shared" si="30"/>
        <v>0</v>
      </c>
      <c r="F164" s="83"/>
      <c r="G164" s="83"/>
      <c r="H164" s="83"/>
      <c r="I164" s="83"/>
      <c r="J164" s="83"/>
      <c r="K164" s="85"/>
    </row>
    <row r="165" spans="1:11" ht="27" customHeight="1">
      <c r="A165" s="73" t="s">
        <v>576</v>
      </c>
      <c r="B165" s="74">
        <v>842000</v>
      </c>
      <c r="C165" s="77" t="s">
        <v>577</v>
      </c>
      <c r="D165" s="78">
        <f>D166</f>
        <v>0</v>
      </c>
      <c r="E165" s="78">
        <f t="shared" si="30"/>
        <v>0</v>
      </c>
      <c r="F165" s="78">
        <f aca="true" t="shared" si="46" ref="F165:K165">F166</f>
        <v>0</v>
      </c>
      <c r="G165" s="78">
        <f t="shared" si="46"/>
        <v>0</v>
      </c>
      <c r="H165" s="78">
        <f t="shared" si="46"/>
        <v>0</v>
      </c>
      <c r="I165" s="78">
        <f t="shared" si="46"/>
        <v>0</v>
      </c>
      <c r="J165" s="78">
        <f t="shared" si="46"/>
        <v>0</v>
      </c>
      <c r="K165" s="79">
        <f t="shared" si="46"/>
        <v>0</v>
      </c>
    </row>
    <row r="166" spans="1:11" ht="27" customHeight="1">
      <c r="A166" s="80" t="s">
        <v>578</v>
      </c>
      <c r="B166" s="81">
        <v>842100</v>
      </c>
      <c r="C166" s="82" t="s">
        <v>149</v>
      </c>
      <c r="D166" s="83"/>
      <c r="E166" s="84">
        <f t="shared" si="30"/>
        <v>0</v>
      </c>
      <c r="F166" s="83"/>
      <c r="G166" s="83"/>
      <c r="H166" s="83"/>
      <c r="I166" s="83"/>
      <c r="J166" s="83"/>
      <c r="K166" s="85"/>
    </row>
    <row r="167" spans="1:11" ht="27" customHeight="1">
      <c r="A167" s="73" t="s">
        <v>579</v>
      </c>
      <c r="B167" s="74">
        <v>843000</v>
      </c>
      <c r="C167" s="77" t="s">
        <v>580</v>
      </c>
      <c r="D167" s="78">
        <f>D168</f>
        <v>0</v>
      </c>
      <c r="E167" s="78">
        <f t="shared" si="30"/>
        <v>0</v>
      </c>
      <c r="F167" s="78">
        <f aca="true" t="shared" si="47" ref="F167:K167">F168</f>
        <v>0</v>
      </c>
      <c r="G167" s="78">
        <f t="shared" si="47"/>
        <v>0</v>
      </c>
      <c r="H167" s="78">
        <f t="shared" si="47"/>
        <v>0</v>
      </c>
      <c r="I167" s="78">
        <f t="shared" si="47"/>
        <v>0</v>
      </c>
      <c r="J167" s="78">
        <f t="shared" si="47"/>
        <v>0</v>
      </c>
      <c r="K167" s="79">
        <f t="shared" si="47"/>
        <v>0</v>
      </c>
    </row>
    <row r="168" spans="1:11" ht="27" customHeight="1">
      <c r="A168" s="80" t="s">
        <v>581</v>
      </c>
      <c r="B168" s="81">
        <v>843100</v>
      </c>
      <c r="C168" s="82" t="s">
        <v>150</v>
      </c>
      <c r="D168" s="83"/>
      <c r="E168" s="84">
        <f t="shared" si="30"/>
        <v>0</v>
      </c>
      <c r="F168" s="83"/>
      <c r="G168" s="83"/>
      <c r="H168" s="83"/>
      <c r="I168" s="83"/>
      <c r="J168" s="83"/>
      <c r="K168" s="85"/>
    </row>
    <row r="169" spans="1:11" ht="27" customHeight="1">
      <c r="A169" s="73">
        <v>5129</v>
      </c>
      <c r="B169" s="74">
        <v>900000</v>
      </c>
      <c r="C169" s="77" t="s">
        <v>582</v>
      </c>
      <c r="D169" s="78">
        <f>D170+D193</f>
        <v>0</v>
      </c>
      <c r="E169" s="78">
        <f aca="true" t="shared" si="48" ref="E169:E208">SUM(F169:K169)</f>
        <v>0</v>
      </c>
      <c r="F169" s="78">
        <f aca="true" t="shared" si="49" ref="F169:K169">F170+F193</f>
        <v>0</v>
      </c>
      <c r="G169" s="78">
        <f t="shared" si="49"/>
        <v>0</v>
      </c>
      <c r="H169" s="78">
        <f t="shared" si="49"/>
        <v>0</v>
      </c>
      <c r="I169" s="78">
        <f t="shared" si="49"/>
        <v>0</v>
      </c>
      <c r="J169" s="78">
        <f t="shared" si="49"/>
        <v>0</v>
      </c>
      <c r="K169" s="79">
        <f t="shared" si="49"/>
        <v>0</v>
      </c>
    </row>
    <row r="170" spans="1:11" ht="27" customHeight="1">
      <c r="A170" s="73" t="s">
        <v>583</v>
      </c>
      <c r="B170" s="74">
        <v>910000</v>
      </c>
      <c r="C170" s="77" t="s">
        <v>584</v>
      </c>
      <c r="D170" s="78">
        <f>D171+D185</f>
        <v>0</v>
      </c>
      <c r="E170" s="78">
        <f t="shared" si="48"/>
        <v>0</v>
      </c>
      <c r="F170" s="78">
        <f aca="true" t="shared" si="50" ref="F170:K170">F171+F185</f>
        <v>0</v>
      </c>
      <c r="G170" s="78">
        <f t="shared" si="50"/>
        <v>0</v>
      </c>
      <c r="H170" s="78">
        <f t="shared" si="50"/>
        <v>0</v>
      </c>
      <c r="I170" s="78">
        <f t="shared" si="50"/>
        <v>0</v>
      </c>
      <c r="J170" s="78">
        <f t="shared" si="50"/>
        <v>0</v>
      </c>
      <c r="K170" s="79">
        <f t="shared" si="50"/>
        <v>0</v>
      </c>
    </row>
    <row r="171" spans="1:11" ht="27" customHeight="1">
      <c r="A171" s="73" t="s">
        <v>585</v>
      </c>
      <c r="B171" s="74">
        <v>911000</v>
      </c>
      <c r="C171" s="77" t="s">
        <v>586</v>
      </c>
      <c r="D171" s="78">
        <f>SUM(D172:D184)</f>
        <v>0</v>
      </c>
      <c r="E171" s="78">
        <f t="shared" si="48"/>
        <v>0</v>
      </c>
      <c r="F171" s="78">
        <f aca="true" t="shared" si="51" ref="F171:K171">SUM(F172:F184)</f>
        <v>0</v>
      </c>
      <c r="G171" s="78">
        <f t="shared" si="51"/>
        <v>0</v>
      </c>
      <c r="H171" s="78">
        <f t="shared" si="51"/>
        <v>0</v>
      </c>
      <c r="I171" s="78">
        <f t="shared" si="51"/>
        <v>0</v>
      </c>
      <c r="J171" s="78">
        <f t="shared" si="51"/>
        <v>0</v>
      </c>
      <c r="K171" s="79">
        <f t="shared" si="51"/>
        <v>0</v>
      </c>
    </row>
    <row r="172" spans="1:11" ht="27" customHeight="1">
      <c r="A172" s="80" t="s">
        <v>587</v>
      </c>
      <c r="B172" s="81">
        <v>911100</v>
      </c>
      <c r="C172" s="82" t="s">
        <v>151</v>
      </c>
      <c r="D172" s="83"/>
      <c r="E172" s="84">
        <f t="shared" si="48"/>
        <v>0</v>
      </c>
      <c r="F172" s="83"/>
      <c r="G172" s="83"/>
      <c r="H172" s="83"/>
      <c r="I172" s="83"/>
      <c r="J172" s="83"/>
      <c r="K172" s="85"/>
    </row>
    <row r="173" spans="1:11" ht="15.75" customHeight="1">
      <c r="A173" s="211" t="s">
        <v>261</v>
      </c>
      <c r="B173" s="212" t="s">
        <v>262</v>
      </c>
      <c r="C173" s="213" t="s">
        <v>263</v>
      </c>
      <c r="D173" s="220" t="s">
        <v>264</v>
      </c>
      <c r="E173" s="220" t="s">
        <v>265</v>
      </c>
      <c r="F173" s="220"/>
      <c r="G173" s="220"/>
      <c r="H173" s="220"/>
      <c r="I173" s="220"/>
      <c r="J173" s="220"/>
      <c r="K173" s="221"/>
    </row>
    <row r="174" spans="1:11" ht="27" customHeight="1">
      <c r="A174" s="211"/>
      <c r="B174" s="212"/>
      <c r="C174" s="213"/>
      <c r="D174" s="220"/>
      <c r="E174" s="220" t="s">
        <v>266</v>
      </c>
      <c r="F174" s="220" t="s">
        <v>267</v>
      </c>
      <c r="G174" s="220"/>
      <c r="H174" s="220"/>
      <c r="I174" s="220" t="s">
        <v>268</v>
      </c>
      <c r="J174" s="220" t="s">
        <v>269</v>
      </c>
      <c r="K174" s="221" t="s">
        <v>270</v>
      </c>
    </row>
    <row r="175" spans="1:11" ht="27" customHeight="1">
      <c r="A175" s="211"/>
      <c r="B175" s="212"/>
      <c r="C175" s="213"/>
      <c r="D175" s="220"/>
      <c r="E175" s="220"/>
      <c r="F175" s="72" t="s">
        <v>271</v>
      </c>
      <c r="G175" s="72" t="s">
        <v>272</v>
      </c>
      <c r="H175" s="72" t="s">
        <v>273</v>
      </c>
      <c r="I175" s="220"/>
      <c r="J175" s="220"/>
      <c r="K175" s="221"/>
    </row>
    <row r="176" spans="1:11" ht="12" customHeight="1">
      <c r="A176" s="88" t="s">
        <v>399</v>
      </c>
      <c r="B176" s="86" t="s">
        <v>400</v>
      </c>
      <c r="C176" s="86" t="s">
        <v>401</v>
      </c>
      <c r="D176" s="89" t="s">
        <v>402</v>
      </c>
      <c r="E176" s="89" t="s">
        <v>403</v>
      </c>
      <c r="F176" s="89" t="s">
        <v>404</v>
      </c>
      <c r="G176" s="89" t="s">
        <v>405</v>
      </c>
      <c r="H176" s="89" t="s">
        <v>406</v>
      </c>
      <c r="I176" s="89" t="s">
        <v>407</v>
      </c>
      <c r="J176" s="89" t="s">
        <v>408</v>
      </c>
      <c r="K176" s="90" t="s">
        <v>409</v>
      </c>
    </row>
    <row r="177" spans="1:11" ht="27" customHeight="1">
      <c r="A177" s="80" t="s">
        <v>588</v>
      </c>
      <c r="B177" s="81">
        <v>911200</v>
      </c>
      <c r="C177" s="82" t="s">
        <v>152</v>
      </c>
      <c r="D177" s="83"/>
      <c r="E177" s="84">
        <f t="shared" si="48"/>
        <v>0</v>
      </c>
      <c r="F177" s="83"/>
      <c r="G177" s="83"/>
      <c r="H177" s="83"/>
      <c r="I177" s="83"/>
      <c r="J177" s="83"/>
      <c r="K177" s="85"/>
    </row>
    <row r="178" spans="1:11" ht="27" customHeight="1">
      <c r="A178" s="80" t="s">
        <v>589</v>
      </c>
      <c r="B178" s="81">
        <v>911300</v>
      </c>
      <c r="C178" s="82" t="s">
        <v>153</v>
      </c>
      <c r="D178" s="83"/>
      <c r="E178" s="84">
        <f t="shared" si="48"/>
        <v>0</v>
      </c>
      <c r="F178" s="83"/>
      <c r="G178" s="83"/>
      <c r="H178" s="83"/>
      <c r="I178" s="83"/>
      <c r="J178" s="83"/>
      <c r="K178" s="85"/>
    </row>
    <row r="179" spans="1:11" ht="27" customHeight="1">
      <c r="A179" s="80" t="s">
        <v>590</v>
      </c>
      <c r="B179" s="81">
        <v>911400</v>
      </c>
      <c r="C179" s="82" t="s">
        <v>154</v>
      </c>
      <c r="D179" s="83"/>
      <c r="E179" s="84">
        <f t="shared" si="48"/>
        <v>0</v>
      </c>
      <c r="F179" s="83"/>
      <c r="G179" s="83"/>
      <c r="H179" s="83"/>
      <c r="I179" s="83"/>
      <c r="J179" s="83"/>
      <c r="K179" s="85"/>
    </row>
    <row r="180" spans="1:11" ht="27" customHeight="1">
      <c r="A180" s="80" t="s">
        <v>591</v>
      </c>
      <c r="B180" s="81">
        <v>911500</v>
      </c>
      <c r="C180" s="82" t="s">
        <v>592</v>
      </c>
      <c r="D180" s="83"/>
      <c r="E180" s="84">
        <f t="shared" si="48"/>
        <v>0</v>
      </c>
      <c r="F180" s="83"/>
      <c r="G180" s="83"/>
      <c r="H180" s="83"/>
      <c r="I180" s="83"/>
      <c r="J180" s="83"/>
      <c r="K180" s="85"/>
    </row>
    <row r="181" spans="1:11" ht="27" customHeight="1">
      <c r="A181" s="80" t="s">
        <v>593</v>
      </c>
      <c r="B181" s="81">
        <v>911600</v>
      </c>
      <c r="C181" s="82" t="s">
        <v>155</v>
      </c>
      <c r="D181" s="83"/>
      <c r="E181" s="84">
        <f t="shared" si="48"/>
        <v>0</v>
      </c>
      <c r="F181" s="83"/>
      <c r="G181" s="83"/>
      <c r="H181" s="83"/>
      <c r="I181" s="83"/>
      <c r="J181" s="83"/>
      <c r="K181" s="85"/>
    </row>
    <row r="182" spans="1:11" ht="27" customHeight="1">
      <c r="A182" s="80" t="s">
        <v>594</v>
      </c>
      <c r="B182" s="81">
        <v>911700</v>
      </c>
      <c r="C182" s="82" t="s">
        <v>156</v>
      </c>
      <c r="D182" s="83"/>
      <c r="E182" s="84">
        <f t="shared" si="48"/>
        <v>0</v>
      </c>
      <c r="F182" s="83"/>
      <c r="G182" s="83"/>
      <c r="H182" s="83"/>
      <c r="I182" s="83"/>
      <c r="J182" s="83"/>
      <c r="K182" s="85"/>
    </row>
    <row r="183" spans="1:11" ht="27" customHeight="1">
      <c r="A183" s="80" t="s">
        <v>595</v>
      </c>
      <c r="B183" s="81">
        <v>911800</v>
      </c>
      <c r="C183" s="82" t="s">
        <v>157</v>
      </c>
      <c r="D183" s="83"/>
      <c r="E183" s="84">
        <f t="shared" si="48"/>
        <v>0</v>
      </c>
      <c r="F183" s="83"/>
      <c r="G183" s="83"/>
      <c r="H183" s="83"/>
      <c r="I183" s="83"/>
      <c r="J183" s="83"/>
      <c r="K183" s="85"/>
    </row>
    <row r="184" spans="1:11" ht="27" customHeight="1">
      <c r="A184" s="80" t="s">
        <v>596</v>
      </c>
      <c r="B184" s="81">
        <v>911900</v>
      </c>
      <c r="C184" s="82" t="s">
        <v>158</v>
      </c>
      <c r="D184" s="83"/>
      <c r="E184" s="84">
        <f t="shared" si="48"/>
        <v>0</v>
      </c>
      <c r="F184" s="83"/>
      <c r="G184" s="83"/>
      <c r="H184" s="83"/>
      <c r="I184" s="83"/>
      <c r="J184" s="83"/>
      <c r="K184" s="85"/>
    </row>
    <row r="185" spans="1:11" ht="27" customHeight="1">
      <c r="A185" s="73" t="s">
        <v>597</v>
      </c>
      <c r="B185" s="74">
        <v>912000</v>
      </c>
      <c r="C185" s="77" t="s">
        <v>598</v>
      </c>
      <c r="D185" s="78">
        <f>SUM(D186:D192)</f>
        <v>0</v>
      </c>
      <c r="E185" s="78">
        <f t="shared" si="48"/>
        <v>0</v>
      </c>
      <c r="F185" s="78">
        <f aca="true" t="shared" si="52" ref="F185:K185">SUM(F186:F192)</f>
        <v>0</v>
      </c>
      <c r="G185" s="78">
        <f t="shared" si="52"/>
        <v>0</v>
      </c>
      <c r="H185" s="78">
        <f t="shared" si="52"/>
        <v>0</v>
      </c>
      <c r="I185" s="78">
        <f t="shared" si="52"/>
        <v>0</v>
      </c>
      <c r="J185" s="78">
        <f t="shared" si="52"/>
        <v>0</v>
      </c>
      <c r="K185" s="79">
        <f t="shared" si="52"/>
        <v>0</v>
      </c>
    </row>
    <row r="186" spans="1:11" ht="25.5">
      <c r="A186" s="80" t="s">
        <v>599</v>
      </c>
      <c r="B186" s="81">
        <v>912100</v>
      </c>
      <c r="C186" s="82" t="s">
        <v>159</v>
      </c>
      <c r="D186" s="83"/>
      <c r="E186" s="84">
        <f t="shared" si="48"/>
        <v>0</v>
      </c>
      <c r="F186" s="83"/>
      <c r="G186" s="83"/>
      <c r="H186" s="83"/>
      <c r="I186" s="83"/>
      <c r="J186" s="83"/>
      <c r="K186" s="85"/>
    </row>
    <row r="187" spans="1:11" ht="25.5">
      <c r="A187" s="80" t="s">
        <v>600</v>
      </c>
      <c r="B187" s="81">
        <v>912200</v>
      </c>
      <c r="C187" s="82" t="s">
        <v>294</v>
      </c>
      <c r="D187" s="83"/>
      <c r="E187" s="84">
        <f t="shared" si="48"/>
        <v>0</v>
      </c>
      <c r="F187" s="83"/>
      <c r="G187" s="83"/>
      <c r="H187" s="83"/>
      <c r="I187" s="83"/>
      <c r="J187" s="83"/>
      <c r="K187" s="85"/>
    </row>
    <row r="188" spans="1:11" ht="25.5">
      <c r="A188" s="80" t="s">
        <v>601</v>
      </c>
      <c r="B188" s="81">
        <v>912300</v>
      </c>
      <c r="C188" s="82" t="s">
        <v>295</v>
      </c>
      <c r="D188" s="83"/>
      <c r="E188" s="84">
        <f t="shared" si="48"/>
        <v>0</v>
      </c>
      <c r="F188" s="83"/>
      <c r="G188" s="83"/>
      <c r="H188" s="83"/>
      <c r="I188" s="83"/>
      <c r="J188" s="83"/>
      <c r="K188" s="85"/>
    </row>
    <row r="189" spans="1:11" ht="25.5">
      <c r="A189" s="80" t="s">
        <v>602</v>
      </c>
      <c r="B189" s="81">
        <v>912400</v>
      </c>
      <c r="C189" s="82" t="s">
        <v>296</v>
      </c>
      <c r="D189" s="83"/>
      <c r="E189" s="84">
        <f t="shared" si="48"/>
        <v>0</v>
      </c>
      <c r="F189" s="83"/>
      <c r="G189" s="83"/>
      <c r="H189" s="83"/>
      <c r="I189" s="83"/>
      <c r="J189" s="83"/>
      <c r="K189" s="85"/>
    </row>
    <row r="190" spans="1:11" ht="25.5">
      <c r="A190" s="80" t="s">
        <v>603</v>
      </c>
      <c r="B190" s="81">
        <v>912500</v>
      </c>
      <c r="C190" s="82" t="s">
        <v>297</v>
      </c>
      <c r="D190" s="83"/>
      <c r="E190" s="84">
        <f t="shared" si="48"/>
        <v>0</v>
      </c>
      <c r="F190" s="83"/>
      <c r="G190" s="83"/>
      <c r="H190" s="83"/>
      <c r="I190" s="83"/>
      <c r="J190" s="83"/>
      <c r="K190" s="85"/>
    </row>
    <row r="191" spans="1:11" ht="18.75" customHeight="1">
      <c r="A191" s="80" t="s">
        <v>604</v>
      </c>
      <c r="B191" s="81">
        <v>912600</v>
      </c>
      <c r="C191" s="82" t="s">
        <v>298</v>
      </c>
      <c r="D191" s="83"/>
      <c r="E191" s="84">
        <f t="shared" si="48"/>
        <v>0</v>
      </c>
      <c r="F191" s="83"/>
      <c r="G191" s="83"/>
      <c r="H191" s="83"/>
      <c r="I191" s="83"/>
      <c r="J191" s="83"/>
      <c r="K191" s="85"/>
    </row>
    <row r="192" spans="1:11" ht="12.75">
      <c r="A192" s="80" t="s">
        <v>605</v>
      </c>
      <c r="B192" s="81">
        <v>912900</v>
      </c>
      <c r="C192" s="82" t="s">
        <v>299</v>
      </c>
      <c r="D192" s="83"/>
      <c r="E192" s="84">
        <f t="shared" si="48"/>
        <v>0</v>
      </c>
      <c r="F192" s="83"/>
      <c r="G192" s="83"/>
      <c r="H192" s="83"/>
      <c r="I192" s="83"/>
      <c r="J192" s="83"/>
      <c r="K192" s="85"/>
    </row>
    <row r="193" spans="1:11" ht="25.5">
      <c r="A193" s="73" t="s">
        <v>606</v>
      </c>
      <c r="B193" s="74">
        <v>920000</v>
      </c>
      <c r="C193" s="77" t="s">
        <v>607</v>
      </c>
      <c r="D193" s="78">
        <f>D194+D208</f>
        <v>0</v>
      </c>
      <c r="E193" s="78">
        <f t="shared" si="48"/>
        <v>0</v>
      </c>
      <c r="F193" s="78">
        <f aca="true" t="shared" si="53" ref="F193:K193">F194+F208</f>
        <v>0</v>
      </c>
      <c r="G193" s="78">
        <f t="shared" si="53"/>
        <v>0</v>
      </c>
      <c r="H193" s="78">
        <f t="shared" si="53"/>
        <v>0</v>
      </c>
      <c r="I193" s="78">
        <f t="shared" si="53"/>
        <v>0</v>
      </c>
      <c r="J193" s="78">
        <f t="shared" si="53"/>
        <v>0</v>
      </c>
      <c r="K193" s="79">
        <f t="shared" si="53"/>
        <v>0</v>
      </c>
    </row>
    <row r="194" spans="1:11" ht="27" customHeight="1">
      <c r="A194" s="73" t="s">
        <v>608</v>
      </c>
      <c r="B194" s="74">
        <v>921000</v>
      </c>
      <c r="C194" s="77" t="s">
        <v>609</v>
      </c>
      <c r="D194" s="78">
        <f>SUM(D195:D207)</f>
        <v>0</v>
      </c>
      <c r="E194" s="78">
        <f t="shared" si="48"/>
        <v>0</v>
      </c>
      <c r="F194" s="78">
        <f aca="true" t="shared" si="54" ref="F194:K194">SUM(F195:F207)</f>
        <v>0</v>
      </c>
      <c r="G194" s="78">
        <f t="shared" si="54"/>
        <v>0</v>
      </c>
      <c r="H194" s="78">
        <f t="shared" si="54"/>
        <v>0</v>
      </c>
      <c r="I194" s="78">
        <f t="shared" si="54"/>
        <v>0</v>
      </c>
      <c r="J194" s="78">
        <f t="shared" si="54"/>
        <v>0</v>
      </c>
      <c r="K194" s="79">
        <f t="shared" si="54"/>
        <v>0</v>
      </c>
    </row>
    <row r="195" spans="1:11" ht="27" customHeight="1">
      <c r="A195" s="80" t="s">
        <v>610</v>
      </c>
      <c r="B195" s="81">
        <v>921100</v>
      </c>
      <c r="C195" s="82" t="s">
        <v>300</v>
      </c>
      <c r="D195" s="83"/>
      <c r="E195" s="84">
        <f t="shared" si="48"/>
        <v>0</v>
      </c>
      <c r="F195" s="83"/>
      <c r="G195" s="83"/>
      <c r="H195" s="83"/>
      <c r="I195" s="83"/>
      <c r="J195" s="83"/>
      <c r="K195" s="85"/>
    </row>
    <row r="196" spans="1:11" ht="27" customHeight="1">
      <c r="A196" s="80" t="s">
        <v>611</v>
      </c>
      <c r="B196" s="81">
        <v>921200</v>
      </c>
      <c r="C196" s="82" t="s">
        <v>301</v>
      </c>
      <c r="D196" s="83"/>
      <c r="E196" s="84">
        <f t="shared" si="48"/>
        <v>0</v>
      </c>
      <c r="F196" s="83"/>
      <c r="G196" s="83"/>
      <c r="H196" s="83"/>
      <c r="I196" s="83"/>
      <c r="J196" s="83"/>
      <c r="K196" s="85"/>
    </row>
    <row r="197" spans="1:11" ht="27" customHeight="1">
      <c r="A197" s="80" t="s">
        <v>612</v>
      </c>
      <c r="B197" s="81">
        <v>921300</v>
      </c>
      <c r="C197" s="82" t="s">
        <v>302</v>
      </c>
      <c r="D197" s="83"/>
      <c r="E197" s="84">
        <f t="shared" si="48"/>
        <v>0</v>
      </c>
      <c r="F197" s="83"/>
      <c r="G197" s="83"/>
      <c r="H197" s="83"/>
      <c r="I197" s="83"/>
      <c r="J197" s="83"/>
      <c r="K197" s="85"/>
    </row>
    <row r="198" spans="1:11" ht="16.5" customHeight="1">
      <c r="A198" s="211" t="s">
        <v>261</v>
      </c>
      <c r="B198" s="212" t="s">
        <v>262</v>
      </c>
      <c r="C198" s="213" t="s">
        <v>263</v>
      </c>
      <c r="D198" s="220" t="s">
        <v>264</v>
      </c>
      <c r="E198" s="220" t="s">
        <v>265</v>
      </c>
      <c r="F198" s="220"/>
      <c r="G198" s="220"/>
      <c r="H198" s="220"/>
      <c r="I198" s="220"/>
      <c r="J198" s="220"/>
      <c r="K198" s="221"/>
    </row>
    <row r="199" spans="1:11" ht="27" customHeight="1">
      <c r="A199" s="211"/>
      <c r="B199" s="212"/>
      <c r="C199" s="213"/>
      <c r="D199" s="220"/>
      <c r="E199" s="220" t="s">
        <v>266</v>
      </c>
      <c r="F199" s="220" t="s">
        <v>267</v>
      </c>
      <c r="G199" s="220"/>
      <c r="H199" s="220"/>
      <c r="I199" s="220" t="s">
        <v>268</v>
      </c>
      <c r="J199" s="220" t="s">
        <v>269</v>
      </c>
      <c r="K199" s="221" t="s">
        <v>270</v>
      </c>
    </row>
    <row r="200" spans="1:11" ht="27" customHeight="1">
      <c r="A200" s="211"/>
      <c r="B200" s="212"/>
      <c r="C200" s="213"/>
      <c r="D200" s="220"/>
      <c r="E200" s="220"/>
      <c r="F200" s="72" t="s">
        <v>271</v>
      </c>
      <c r="G200" s="72" t="s">
        <v>272</v>
      </c>
      <c r="H200" s="72" t="s">
        <v>273</v>
      </c>
      <c r="I200" s="220"/>
      <c r="J200" s="220"/>
      <c r="K200" s="221"/>
    </row>
    <row r="201" spans="1:11" ht="12.75" customHeight="1">
      <c r="A201" s="88" t="s">
        <v>399</v>
      </c>
      <c r="B201" s="86" t="s">
        <v>400</v>
      </c>
      <c r="C201" s="86" t="s">
        <v>401</v>
      </c>
      <c r="D201" s="89" t="s">
        <v>402</v>
      </c>
      <c r="E201" s="89" t="s">
        <v>403</v>
      </c>
      <c r="F201" s="89" t="s">
        <v>404</v>
      </c>
      <c r="G201" s="89" t="s">
        <v>405</v>
      </c>
      <c r="H201" s="89" t="s">
        <v>406</v>
      </c>
      <c r="I201" s="89" t="s">
        <v>407</v>
      </c>
      <c r="J201" s="89" t="s">
        <v>408</v>
      </c>
      <c r="K201" s="90" t="s">
        <v>409</v>
      </c>
    </row>
    <row r="202" spans="1:11" ht="27" customHeight="1">
      <c r="A202" s="80" t="s">
        <v>613</v>
      </c>
      <c r="B202" s="81">
        <v>921400</v>
      </c>
      <c r="C202" s="82" t="s">
        <v>614</v>
      </c>
      <c r="D202" s="83"/>
      <c r="E202" s="84">
        <f t="shared" si="48"/>
        <v>0</v>
      </c>
      <c r="F202" s="83"/>
      <c r="G202" s="83"/>
      <c r="H202" s="83"/>
      <c r="I202" s="83"/>
      <c r="J202" s="83"/>
      <c r="K202" s="85"/>
    </row>
    <row r="203" spans="1:11" ht="27" customHeight="1">
      <c r="A203" s="80" t="s">
        <v>615</v>
      </c>
      <c r="B203" s="81">
        <v>921500</v>
      </c>
      <c r="C203" s="82" t="s">
        <v>616</v>
      </c>
      <c r="D203" s="83"/>
      <c r="E203" s="84">
        <f t="shared" si="48"/>
        <v>0</v>
      </c>
      <c r="F203" s="83"/>
      <c r="G203" s="83"/>
      <c r="H203" s="83"/>
      <c r="I203" s="83"/>
      <c r="J203" s="83"/>
      <c r="K203" s="85"/>
    </row>
    <row r="204" spans="1:11" ht="27" customHeight="1">
      <c r="A204" s="80" t="s">
        <v>617</v>
      </c>
      <c r="B204" s="81">
        <v>921600</v>
      </c>
      <c r="C204" s="82" t="s">
        <v>303</v>
      </c>
      <c r="D204" s="83"/>
      <c r="E204" s="84">
        <f t="shared" si="48"/>
        <v>0</v>
      </c>
      <c r="F204" s="83"/>
      <c r="G204" s="83"/>
      <c r="H204" s="83"/>
      <c r="I204" s="83"/>
      <c r="J204" s="83"/>
      <c r="K204" s="85"/>
    </row>
    <row r="205" spans="1:11" ht="27" customHeight="1">
      <c r="A205" s="80" t="s">
        <v>618</v>
      </c>
      <c r="B205" s="81">
        <v>921700</v>
      </c>
      <c r="C205" s="82" t="s">
        <v>304</v>
      </c>
      <c r="D205" s="83"/>
      <c r="E205" s="84">
        <f t="shared" si="48"/>
        <v>0</v>
      </c>
      <c r="F205" s="83"/>
      <c r="G205" s="83"/>
      <c r="H205" s="83"/>
      <c r="I205" s="83"/>
      <c r="J205" s="83"/>
      <c r="K205" s="85"/>
    </row>
    <row r="206" spans="1:11" ht="27" customHeight="1">
      <c r="A206" s="80" t="s">
        <v>619</v>
      </c>
      <c r="B206" s="81">
        <v>921800</v>
      </c>
      <c r="C206" s="82" t="s">
        <v>305</v>
      </c>
      <c r="D206" s="83"/>
      <c r="E206" s="84">
        <f t="shared" si="48"/>
        <v>0</v>
      </c>
      <c r="F206" s="83"/>
      <c r="G206" s="83"/>
      <c r="H206" s="83"/>
      <c r="I206" s="83"/>
      <c r="J206" s="83"/>
      <c r="K206" s="85"/>
    </row>
    <row r="207" spans="1:11" ht="27" customHeight="1">
      <c r="A207" s="80" t="s">
        <v>620</v>
      </c>
      <c r="B207" s="81">
        <v>921900</v>
      </c>
      <c r="C207" s="82" t="s">
        <v>256</v>
      </c>
      <c r="D207" s="83"/>
      <c r="E207" s="84">
        <f t="shared" si="48"/>
        <v>0</v>
      </c>
      <c r="F207" s="83"/>
      <c r="G207" s="83"/>
      <c r="H207" s="83"/>
      <c r="I207" s="83"/>
      <c r="J207" s="83"/>
      <c r="K207" s="85"/>
    </row>
    <row r="208" spans="1:11" ht="27" customHeight="1">
      <c r="A208" s="73" t="s">
        <v>621</v>
      </c>
      <c r="B208" s="74">
        <v>922000</v>
      </c>
      <c r="C208" s="77" t="s">
        <v>622</v>
      </c>
      <c r="D208" s="78">
        <f>SUM(D209:D216)</f>
        <v>0</v>
      </c>
      <c r="E208" s="78">
        <f t="shared" si="48"/>
        <v>0</v>
      </c>
      <c r="F208" s="78">
        <f aca="true" t="shared" si="55" ref="F208:K208">SUM(F209:F216)</f>
        <v>0</v>
      </c>
      <c r="G208" s="78">
        <f t="shared" si="55"/>
        <v>0</v>
      </c>
      <c r="H208" s="78">
        <f t="shared" si="55"/>
        <v>0</v>
      </c>
      <c r="I208" s="78">
        <f t="shared" si="55"/>
        <v>0</v>
      </c>
      <c r="J208" s="78">
        <f t="shared" si="55"/>
        <v>0</v>
      </c>
      <c r="K208" s="79">
        <f t="shared" si="55"/>
        <v>0</v>
      </c>
    </row>
    <row r="209" spans="1:11" ht="27" customHeight="1">
      <c r="A209" s="80" t="s">
        <v>623</v>
      </c>
      <c r="B209" s="81">
        <v>922100</v>
      </c>
      <c r="C209" s="82" t="s">
        <v>257</v>
      </c>
      <c r="D209" s="83"/>
      <c r="E209" s="84">
        <f aca="true" t="shared" si="56" ref="E209:E217">SUM(F209:K209)</f>
        <v>0</v>
      </c>
      <c r="F209" s="83"/>
      <c r="G209" s="83"/>
      <c r="H209" s="83"/>
      <c r="I209" s="83"/>
      <c r="J209" s="83"/>
      <c r="K209" s="85"/>
    </row>
    <row r="210" spans="1:11" ht="27" customHeight="1">
      <c r="A210" s="80" t="s">
        <v>624</v>
      </c>
      <c r="B210" s="81">
        <v>922200</v>
      </c>
      <c r="C210" s="82" t="s">
        <v>258</v>
      </c>
      <c r="D210" s="83"/>
      <c r="E210" s="84">
        <f t="shared" si="56"/>
        <v>0</v>
      </c>
      <c r="F210" s="83"/>
      <c r="G210" s="83"/>
      <c r="H210" s="83"/>
      <c r="I210" s="83"/>
      <c r="J210" s="83"/>
      <c r="K210" s="85"/>
    </row>
    <row r="211" spans="1:11" ht="27" customHeight="1">
      <c r="A211" s="80" t="s">
        <v>625</v>
      </c>
      <c r="B211" s="81">
        <v>922300</v>
      </c>
      <c r="C211" s="82" t="s">
        <v>259</v>
      </c>
      <c r="D211" s="83"/>
      <c r="E211" s="84">
        <f t="shared" si="56"/>
        <v>0</v>
      </c>
      <c r="F211" s="83"/>
      <c r="G211" s="83"/>
      <c r="H211" s="83"/>
      <c r="I211" s="83"/>
      <c r="J211" s="83"/>
      <c r="K211" s="85"/>
    </row>
    <row r="212" spans="1:11" ht="27" customHeight="1">
      <c r="A212" s="80" t="s">
        <v>626</v>
      </c>
      <c r="B212" s="81">
        <v>922400</v>
      </c>
      <c r="C212" s="82" t="s">
        <v>36</v>
      </c>
      <c r="D212" s="83"/>
      <c r="E212" s="84">
        <f t="shared" si="56"/>
        <v>0</v>
      </c>
      <c r="F212" s="83"/>
      <c r="G212" s="83"/>
      <c r="H212" s="83"/>
      <c r="I212" s="83"/>
      <c r="J212" s="83"/>
      <c r="K212" s="85"/>
    </row>
    <row r="213" spans="1:11" ht="27" customHeight="1">
      <c r="A213" s="80" t="s">
        <v>627</v>
      </c>
      <c r="B213" s="81">
        <v>922500</v>
      </c>
      <c r="C213" s="82" t="s">
        <v>37</v>
      </c>
      <c r="D213" s="83"/>
      <c r="E213" s="84">
        <f t="shared" si="56"/>
        <v>0</v>
      </c>
      <c r="F213" s="83"/>
      <c r="G213" s="83"/>
      <c r="H213" s="83"/>
      <c r="I213" s="83"/>
      <c r="J213" s="83"/>
      <c r="K213" s="85"/>
    </row>
    <row r="214" spans="1:11" ht="27" customHeight="1">
      <c r="A214" s="80" t="s">
        <v>628</v>
      </c>
      <c r="B214" s="81">
        <v>922600</v>
      </c>
      <c r="C214" s="82" t="s">
        <v>38</v>
      </c>
      <c r="D214" s="83"/>
      <c r="E214" s="84">
        <f t="shared" si="56"/>
        <v>0</v>
      </c>
      <c r="F214" s="83"/>
      <c r="G214" s="83"/>
      <c r="H214" s="83"/>
      <c r="I214" s="83"/>
      <c r="J214" s="83"/>
      <c r="K214" s="85"/>
    </row>
    <row r="215" spans="1:11" ht="27" customHeight="1">
      <c r="A215" s="80" t="s">
        <v>629</v>
      </c>
      <c r="B215" s="81">
        <v>922700</v>
      </c>
      <c r="C215" s="82" t="s">
        <v>39</v>
      </c>
      <c r="D215" s="83"/>
      <c r="E215" s="84">
        <f t="shared" si="56"/>
        <v>0</v>
      </c>
      <c r="F215" s="83"/>
      <c r="G215" s="83"/>
      <c r="H215" s="83"/>
      <c r="I215" s="83"/>
      <c r="J215" s="83"/>
      <c r="K215" s="85"/>
    </row>
    <row r="216" spans="1:11" ht="27" customHeight="1">
      <c r="A216" s="80" t="s">
        <v>630</v>
      </c>
      <c r="B216" s="81">
        <v>922800</v>
      </c>
      <c r="C216" s="82" t="s">
        <v>631</v>
      </c>
      <c r="D216" s="83"/>
      <c r="E216" s="84">
        <f t="shared" si="56"/>
        <v>0</v>
      </c>
      <c r="F216" s="83"/>
      <c r="G216" s="83"/>
      <c r="H216" s="83"/>
      <c r="I216" s="83"/>
      <c r="J216" s="83"/>
      <c r="K216" s="85"/>
    </row>
    <row r="217" spans="1:11" ht="27" customHeight="1" thickBot="1">
      <c r="A217" s="95" t="s">
        <v>632</v>
      </c>
      <c r="B217" s="96"/>
      <c r="C217" s="97" t="s">
        <v>633</v>
      </c>
      <c r="D217" s="98">
        <f>D17+D169</f>
        <v>0</v>
      </c>
      <c r="E217" s="98">
        <f t="shared" si="56"/>
        <v>1402990</v>
      </c>
      <c r="F217" s="98">
        <f aca="true" t="shared" si="57" ref="F217:K217">F17+F169</f>
        <v>0</v>
      </c>
      <c r="G217" s="98">
        <f t="shared" si="57"/>
        <v>0</v>
      </c>
      <c r="H217" s="98">
        <f t="shared" si="57"/>
        <v>0</v>
      </c>
      <c r="I217" s="98">
        <f t="shared" si="57"/>
        <v>967080</v>
      </c>
      <c r="J217" s="98">
        <f t="shared" si="57"/>
        <v>0</v>
      </c>
      <c r="K217" s="99">
        <f t="shared" si="57"/>
        <v>435910</v>
      </c>
    </row>
    <row r="218" spans="1:11" ht="27" customHeight="1">
      <c r="A218" s="100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</row>
    <row r="219" spans="1:11" ht="27" customHeight="1">
      <c r="A219" s="100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</row>
    <row r="220" spans="1:11" ht="27" customHeight="1">
      <c r="A220" s="70" t="s">
        <v>40</v>
      </c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</row>
    <row r="221" spans="1:11" ht="27" customHeight="1" thickBot="1">
      <c r="A221" s="100"/>
      <c r="B221" s="101"/>
      <c r="C221" s="101"/>
      <c r="D221" s="101"/>
      <c r="E221" s="101"/>
      <c r="F221" s="101"/>
      <c r="G221" s="101"/>
      <c r="H221" s="101"/>
      <c r="I221" s="101"/>
      <c r="J221" s="101" t="s">
        <v>389</v>
      </c>
      <c r="K221" s="101"/>
    </row>
    <row r="222" spans="1:11" ht="15.75" customHeight="1">
      <c r="A222" s="205" t="s">
        <v>261</v>
      </c>
      <c r="B222" s="207" t="s">
        <v>262</v>
      </c>
      <c r="C222" s="207" t="s">
        <v>263</v>
      </c>
      <c r="D222" s="207" t="s">
        <v>634</v>
      </c>
      <c r="E222" s="207" t="s">
        <v>635</v>
      </c>
      <c r="F222" s="217"/>
      <c r="G222" s="217"/>
      <c r="H222" s="217"/>
      <c r="I222" s="217"/>
      <c r="J222" s="217"/>
      <c r="K222" s="218"/>
    </row>
    <row r="223" spans="1:11" ht="27" customHeight="1">
      <c r="A223" s="215"/>
      <c r="B223" s="216"/>
      <c r="C223" s="216"/>
      <c r="D223" s="216"/>
      <c r="E223" s="208" t="s">
        <v>636</v>
      </c>
      <c r="F223" s="208" t="s">
        <v>637</v>
      </c>
      <c r="G223" s="216"/>
      <c r="H223" s="216"/>
      <c r="I223" s="216"/>
      <c r="J223" s="208" t="s">
        <v>269</v>
      </c>
      <c r="K223" s="210" t="s">
        <v>270</v>
      </c>
    </row>
    <row r="224" spans="1:11" ht="27" customHeight="1">
      <c r="A224" s="215"/>
      <c r="B224" s="216"/>
      <c r="C224" s="216"/>
      <c r="D224" s="216"/>
      <c r="E224" s="216"/>
      <c r="F224" s="71" t="s">
        <v>638</v>
      </c>
      <c r="G224" s="71" t="s">
        <v>272</v>
      </c>
      <c r="H224" s="71" t="s">
        <v>273</v>
      </c>
      <c r="I224" s="71" t="s">
        <v>268</v>
      </c>
      <c r="J224" s="216"/>
      <c r="K224" s="219"/>
    </row>
    <row r="225" spans="1:11" ht="14.25" customHeight="1">
      <c r="A225" s="73">
        <v>1</v>
      </c>
      <c r="B225" s="74">
        <v>2</v>
      </c>
      <c r="C225" s="74">
        <v>3</v>
      </c>
      <c r="D225" s="74">
        <v>4</v>
      </c>
      <c r="E225" s="74">
        <v>5</v>
      </c>
      <c r="F225" s="74">
        <v>6</v>
      </c>
      <c r="G225" s="74">
        <v>7</v>
      </c>
      <c r="H225" s="74">
        <v>8</v>
      </c>
      <c r="I225" s="74">
        <v>9</v>
      </c>
      <c r="J225" s="74">
        <v>10</v>
      </c>
      <c r="K225" s="75">
        <v>11</v>
      </c>
    </row>
    <row r="226" spans="1:11" ht="27" customHeight="1">
      <c r="A226" s="102">
        <v>5170</v>
      </c>
      <c r="B226" s="74"/>
      <c r="C226" s="77" t="s">
        <v>639</v>
      </c>
      <c r="D226" s="78">
        <f>D227+D427</f>
        <v>0</v>
      </c>
      <c r="E226" s="78">
        <f aca="true" t="shared" si="58" ref="E226:E297">SUM(F226:K226)</f>
        <v>1409445</v>
      </c>
      <c r="F226" s="78">
        <f aca="true" t="shared" si="59" ref="F226:K226">F227+F427</f>
        <v>0</v>
      </c>
      <c r="G226" s="78">
        <f t="shared" si="59"/>
        <v>0</v>
      </c>
      <c r="H226" s="78">
        <f t="shared" si="59"/>
        <v>0</v>
      </c>
      <c r="I226" s="78">
        <f t="shared" si="59"/>
        <v>967080</v>
      </c>
      <c r="J226" s="78">
        <f t="shared" si="59"/>
        <v>0</v>
      </c>
      <c r="K226" s="79">
        <f t="shared" si="59"/>
        <v>442365</v>
      </c>
    </row>
    <row r="227" spans="1:11" ht="27" customHeight="1">
      <c r="A227" s="102">
        <v>5171</v>
      </c>
      <c r="B227" s="74">
        <v>400000</v>
      </c>
      <c r="C227" s="77" t="s">
        <v>640</v>
      </c>
      <c r="D227" s="78">
        <f>D228+D254+D307+D322+D350+D367+D387+D406</f>
        <v>0</v>
      </c>
      <c r="E227" s="78">
        <f t="shared" si="58"/>
        <v>249855</v>
      </c>
      <c r="F227" s="78">
        <f aca="true" t="shared" si="60" ref="F227:K227">F228+F254+F307+F322+F350+F367+F387+F406</f>
        <v>0</v>
      </c>
      <c r="G227" s="78">
        <f t="shared" si="60"/>
        <v>0</v>
      </c>
      <c r="H227" s="78">
        <f t="shared" si="60"/>
        <v>0</v>
      </c>
      <c r="I227" s="78">
        <f t="shared" si="60"/>
        <v>105080</v>
      </c>
      <c r="J227" s="78">
        <f t="shared" si="60"/>
        <v>0</v>
      </c>
      <c r="K227" s="79">
        <f t="shared" si="60"/>
        <v>144775</v>
      </c>
    </row>
    <row r="228" spans="1:11" ht="27" customHeight="1">
      <c r="A228" s="102">
        <v>5172</v>
      </c>
      <c r="B228" s="74">
        <v>410000</v>
      </c>
      <c r="C228" s="77" t="s">
        <v>641</v>
      </c>
      <c r="D228" s="78">
        <f>D229+D231+D235+D237+D242+D244+D250+D252</f>
        <v>0</v>
      </c>
      <c r="E228" s="78">
        <f t="shared" si="58"/>
        <v>211915</v>
      </c>
      <c r="F228" s="78">
        <f aca="true" t="shared" si="61" ref="F228:K228">F229+F231+F235+F237+F242+F244+F250+F252</f>
        <v>0</v>
      </c>
      <c r="G228" s="78">
        <f t="shared" si="61"/>
        <v>0</v>
      </c>
      <c r="H228" s="78">
        <f t="shared" si="61"/>
        <v>0</v>
      </c>
      <c r="I228" s="78">
        <f t="shared" si="61"/>
        <v>103180</v>
      </c>
      <c r="J228" s="78">
        <f t="shared" si="61"/>
        <v>0</v>
      </c>
      <c r="K228" s="79">
        <f t="shared" si="61"/>
        <v>108735</v>
      </c>
    </row>
    <row r="229" spans="1:11" ht="27" customHeight="1">
      <c r="A229" s="102">
        <v>5173</v>
      </c>
      <c r="B229" s="74">
        <v>411000</v>
      </c>
      <c r="C229" s="77" t="s">
        <v>642</v>
      </c>
      <c r="D229" s="78">
        <f>D230</f>
        <v>0</v>
      </c>
      <c r="E229" s="78">
        <f t="shared" si="58"/>
        <v>172065</v>
      </c>
      <c r="F229" s="78">
        <f aca="true" t="shared" si="62" ref="F229:K229">F230</f>
        <v>0</v>
      </c>
      <c r="G229" s="78">
        <f t="shared" si="62"/>
        <v>0</v>
      </c>
      <c r="H229" s="78">
        <f t="shared" si="62"/>
        <v>0</v>
      </c>
      <c r="I229" s="78">
        <f t="shared" si="62"/>
        <v>86670</v>
      </c>
      <c r="J229" s="78">
        <f t="shared" si="62"/>
        <v>0</v>
      </c>
      <c r="K229" s="79">
        <f t="shared" si="62"/>
        <v>85395</v>
      </c>
    </row>
    <row r="230" spans="1:11" ht="27" customHeight="1">
      <c r="A230" s="103">
        <v>5174</v>
      </c>
      <c r="B230" s="81">
        <v>411100</v>
      </c>
      <c r="C230" s="82" t="s">
        <v>643</v>
      </c>
      <c r="D230" s="83"/>
      <c r="E230" s="84">
        <f t="shared" si="58"/>
        <v>172065</v>
      </c>
      <c r="F230" s="83"/>
      <c r="G230" s="83"/>
      <c r="H230" s="83"/>
      <c r="I230" s="83">
        <v>86670</v>
      </c>
      <c r="J230" s="83"/>
      <c r="K230" s="85">
        <v>85395</v>
      </c>
    </row>
    <row r="231" spans="1:11" ht="27" customHeight="1">
      <c r="A231" s="102">
        <v>5175</v>
      </c>
      <c r="B231" s="74">
        <v>412000</v>
      </c>
      <c r="C231" s="77" t="s">
        <v>644</v>
      </c>
      <c r="D231" s="78">
        <f>SUM(D232:D234)</f>
        <v>0</v>
      </c>
      <c r="E231" s="78">
        <f t="shared" si="58"/>
        <v>32775</v>
      </c>
      <c r="F231" s="78">
        <f aca="true" t="shared" si="63" ref="F231:K231">SUM(F232:F234)</f>
        <v>0</v>
      </c>
      <c r="G231" s="78">
        <f t="shared" si="63"/>
        <v>0</v>
      </c>
      <c r="H231" s="78">
        <f t="shared" si="63"/>
        <v>0</v>
      </c>
      <c r="I231" s="78">
        <f t="shared" si="63"/>
        <v>16510</v>
      </c>
      <c r="J231" s="78">
        <f t="shared" si="63"/>
        <v>0</v>
      </c>
      <c r="K231" s="79">
        <f t="shared" si="63"/>
        <v>16265</v>
      </c>
    </row>
    <row r="232" spans="1:11" ht="27" customHeight="1">
      <c r="A232" s="103">
        <v>5176</v>
      </c>
      <c r="B232" s="81">
        <v>412100</v>
      </c>
      <c r="C232" s="82" t="s">
        <v>41</v>
      </c>
      <c r="D232" s="91"/>
      <c r="E232" s="84">
        <f t="shared" si="58"/>
        <v>20010</v>
      </c>
      <c r="F232" s="83"/>
      <c r="G232" s="83"/>
      <c r="H232" s="83"/>
      <c r="I232" s="83">
        <v>10080</v>
      </c>
      <c r="J232" s="83"/>
      <c r="K232" s="85">
        <v>9930</v>
      </c>
    </row>
    <row r="233" spans="1:11" ht="27" customHeight="1">
      <c r="A233" s="103">
        <v>5177</v>
      </c>
      <c r="B233" s="81">
        <v>412200</v>
      </c>
      <c r="C233" s="82" t="s">
        <v>42</v>
      </c>
      <c r="D233" s="83"/>
      <c r="E233" s="84">
        <f t="shared" si="58"/>
        <v>11160</v>
      </c>
      <c r="F233" s="83"/>
      <c r="G233" s="83"/>
      <c r="H233" s="83"/>
      <c r="I233" s="83">
        <v>5620</v>
      </c>
      <c r="J233" s="83"/>
      <c r="K233" s="85">
        <v>5540</v>
      </c>
    </row>
    <row r="234" spans="1:11" ht="27" customHeight="1">
      <c r="A234" s="103">
        <v>5178</v>
      </c>
      <c r="B234" s="81">
        <v>412300</v>
      </c>
      <c r="C234" s="82" t="s">
        <v>43</v>
      </c>
      <c r="D234" s="83"/>
      <c r="E234" s="84">
        <f t="shared" si="58"/>
        <v>1605</v>
      </c>
      <c r="F234" s="83"/>
      <c r="G234" s="83"/>
      <c r="H234" s="83"/>
      <c r="I234" s="83">
        <v>810</v>
      </c>
      <c r="J234" s="83"/>
      <c r="K234" s="85">
        <v>795</v>
      </c>
    </row>
    <row r="235" spans="1:11" ht="27" customHeight="1">
      <c r="A235" s="102">
        <v>5179</v>
      </c>
      <c r="B235" s="74">
        <v>413000</v>
      </c>
      <c r="C235" s="77" t="s">
        <v>645</v>
      </c>
      <c r="D235" s="78">
        <f>D236</f>
        <v>0</v>
      </c>
      <c r="E235" s="78">
        <f t="shared" si="58"/>
        <v>0</v>
      </c>
      <c r="F235" s="78">
        <f aca="true" t="shared" si="64" ref="F235:K235">F236</f>
        <v>0</v>
      </c>
      <c r="G235" s="78">
        <f t="shared" si="64"/>
        <v>0</v>
      </c>
      <c r="H235" s="78">
        <f t="shared" si="64"/>
        <v>0</v>
      </c>
      <c r="I235" s="78">
        <f t="shared" si="64"/>
        <v>0</v>
      </c>
      <c r="J235" s="78">
        <f t="shared" si="64"/>
        <v>0</v>
      </c>
      <c r="K235" s="79">
        <f t="shared" si="64"/>
        <v>0</v>
      </c>
    </row>
    <row r="236" spans="1:11" ht="27" customHeight="1">
      <c r="A236" s="103">
        <v>5180</v>
      </c>
      <c r="B236" s="81">
        <v>413100</v>
      </c>
      <c r="C236" s="82" t="s">
        <v>44</v>
      </c>
      <c r="D236" s="91"/>
      <c r="E236" s="84">
        <f t="shared" si="58"/>
        <v>0</v>
      </c>
      <c r="F236" s="83"/>
      <c r="G236" s="83"/>
      <c r="H236" s="83"/>
      <c r="I236" s="83"/>
      <c r="J236" s="83"/>
      <c r="K236" s="85"/>
    </row>
    <row r="237" spans="1:11" ht="27" customHeight="1">
      <c r="A237" s="102">
        <v>5181</v>
      </c>
      <c r="B237" s="74">
        <v>414000</v>
      </c>
      <c r="C237" s="77" t="s">
        <v>646</v>
      </c>
      <c r="D237" s="78">
        <f>SUM(D238:D241)</f>
        <v>0</v>
      </c>
      <c r="E237" s="78">
        <f t="shared" si="58"/>
        <v>960</v>
      </c>
      <c r="F237" s="78">
        <f aca="true" t="shared" si="65" ref="F237:K237">SUM(F238:F241)</f>
        <v>0</v>
      </c>
      <c r="G237" s="78">
        <f t="shared" si="65"/>
        <v>0</v>
      </c>
      <c r="H237" s="78">
        <f t="shared" si="65"/>
        <v>0</v>
      </c>
      <c r="I237" s="78">
        <f t="shared" si="65"/>
        <v>0</v>
      </c>
      <c r="J237" s="78">
        <f t="shared" si="65"/>
        <v>0</v>
      </c>
      <c r="K237" s="79">
        <f t="shared" si="65"/>
        <v>960</v>
      </c>
    </row>
    <row r="238" spans="1:11" ht="27" customHeight="1">
      <c r="A238" s="103">
        <v>5182</v>
      </c>
      <c r="B238" s="81">
        <v>414100</v>
      </c>
      <c r="C238" s="82" t="s">
        <v>647</v>
      </c>
      <c r="D238" s="91"/>
      <c r="E238" s="84">
        <f t="shared" si="58"/>
        <v>0</v>
      </c>
      <c r="F238" s="83"/>
      <c r="G238" s="83"/>
      <c r="H238" s="83"/>
      <c r="I238" s="83"/>
      <c r="J238" s="83"/>
      <c r="K238" s="85"/>
    </row>
    <row r="239" spans="1:11" ht="27" customHeight="1">
      <c r="A239" s="103">
        <v>5183</v>
      </c>
      <c r="B239" s="81">
        <v>414200</v>
      </c>
      <c r="C239" s="82" t="s">
        <v>307</v>
      </c>
      <c r="D239" s="83"/>
      <c r="E239" s="84">
        <f t="shared" si="58"/>
        <v>0</v>
      </c>
      <c r="F239" s="83"/>
      <c r="G239" s="83"/>
      <c r="H239" s="83"/>
      <c r="I239" s="83"/>
      <c r="J239" s="83"/>
      <c r="K239" s="85"/>
    </row>
    <row r="240" spans="1:11" ht="27" customHeight="1">
      <c r="A240" s="103">
        <v>5184</v>
      </c>
      <c r="B240" s="81">
        <v>414300</v>
      </c>
      <c r="C240" s="82" t="s">
        <v>308</v>
      </c>
      <c r="D240" s="83"/>
      <c r="E240" s="84">
        <f t="shared" si="58"/>
        <v>960</v>
      </c>
      <c r="F240" s="83"/>
      <c r="G240" s="83"/>
      <c r="H240" s="83"/>
      <c r="I240" s="83"/>
      <c r="J240" s="83"/>
      <c r="K240" s="85">
        <v>960</v>
      </c>
    </row>
    <row r="241" spans="1:11" ht="27" customHeight="1">
      <c r="A241" s="103">
        <v>5185</v>
      </c>
      <c r="B241" s="81">
        <v>414400</v>
      </c>
      <c r="C241" s="82" t="s">
        <v>648</v>
      </c>
      <c r="D241" s="83"/>
      <c r="E241" s="84">
        <f t="shared" si="58"/>
        <v>0</v>
      </c>
      <c r="F241" s="83"/>
      <c r="G241" s="83"/>
      <c r="H241" s="83"/>
      <c r="I241" s="83"/>
      <c r="J241" s="83"/>
      <c r="K241" s="85"/>
    </row>
    <row r="242" spans="1:11" ht="27" customHeight="1">
      <c r="A242" s="102">
        <v>5186</v>
      </c>
      <c r="B242" s="74">
        <v>415000</v>
      </c>
      <c r="C242" s="77" t="s">
        <v>649</v>
      </c>
      <c r="D242" s="78">
        <f>D243</f>
        <v>0</v>
      </c>
      <c r="E242" s="78">
        <f t="shared" si="58"/>
        <v>5200</v>
      </c>
      <c r="F242" s="78">
        <f aca="true" t="shared" si="66" ref="F242:K242">F243</f>
        <v>0</v>
      </c>
      <c r="G242" s="78">
        <f t="shared" si="66"/>
        <v>0</v>
      </c>
      <c r="H242" s="78">
        <f t="shared" si="66"/>
        <v>0</v>
      </c>
      <c r="I242" s="78">
        <f t="shared" si="66"/>
        <v>0</v>
      </c>
      <c r="J242" s="78">
        <f t="shared" si="66"/>
        <v>0</v>
      </c>
      <c r="K242" s="79">
        <f t="shared" si="66"/>
        <v>5200</v>
      </c>
    </row>
    <row r="243" spans="1:11" ht="27" customHeight="1">
      <c r="A243" s="103">
        <v>5187</v>
      </c>
      <c r="B243" s="81">
        <v>415100</v>
      </c>
      <c r="C243" s="82" t="s">
        <v>650</v>
      </c>
      <c r="D243" s="91"/>
      <c r="E243" s="84">
        <f t="shared" si="58"/>
        <v>5200</v>
      </c>
      <c r="F243" s="83"/>
      <c r="G243" s="83"/>
      <c r="H243" s="83"/>
      <c r="I243" s="83"/>
      <c r="J243" s="83"/>
      <c r="K243" s="85">
        <v>5200</v>
      </c>
    </row>
    <row r="244" spans="1:11" ht="27" customHeight="1">
      <c r="A244" s="102">
        <v>5188</v>
      </c>
      <c r="B244" s="74">
        <v>416000</v>
      </c>
      <c r="C244" s="77" t="s">
        <v>651</v>
      </c>
      <c r="D244" s="78">
        <f>D249</f>
        <v>0</v>
      </c>
      <c r="E244" s="78">
        <f t="shared" si="58"/>
        <v>915</v>
      </c>
      <c r="F244" s="78">
        <f aca="true" t="shared" si="67" ref="F244:K244">F249</f>
        <v>0</v>
      </c>
      <c r="G244" s="78">
        <f t="shared" si="67"/>
        <v>0</v>
      </c>
      <c r="H244" s="78">
        <f t="shared" si="67"/>
        <v>0</v>
      </c>
      <c r="I244" s="78">
        <f t="shared" si="67"/>
        <v>0</v>
      </c>
      <c r="J244" s="78">
        <f t="shared" si="67"/>
        <v>0</v>
      </c>
      <c r="K244" s="79">
        <f t="shared" si="67"/>
        <v>915</v>
      </c>
    </row>
    <row r="245" spans="1:11" ht="16.5" customHeight="1">
      <c r="A245" s="211" t="s">
        <v>261</v>
      </c>
      <c r="B245" s="212" t="s">
        <v>262</v>
      </c>
      <c r="C245" s="213" t="s">
        <v>263</v>
      </c>
      <c r="D245" s="213" t="s">
        <v>634</v>
      </c>
      <c r="E245" s="213" t="s">
        <v>635</v>
      </c>
      <c r="F245" s="213"/>
      <c r="G245" s="213"/>
      <c r="H245" s="213"/>
      <c r="I245" s="213"/>
      <c r="J245" s="213"/>
      <c r="K245" s="214"/>
    </row>
    <row r="246" spans="1:11" ht="27" customHeight="1">
      <c r="A246" s="211"/>
      <c r="B246" s="212"/>
      <c r="C246" s="213"/>
      <c r="D246" s="213"/>
      <c r="E246" s="213" t="s">
        <v>266</v>
      </c>
      <c r="F246" s="213" t="s">
        <v>652</v>
      </c>
      <c r="G246" s="213"/>
      <c r="H246" s="213"/>
      <c r="I246" s="213" t="s">
        <v>268</v>
      </c>
      <c r="J246" s="213" t="s">
        <v>269</v>
      </c>
      <c r="K246" s="214" t="s">
        <v>270</v>
      </c>
    </row>
    <row r="247" spans="1:11" ht="27" customHeight="1">
      <c r="A247" s="211"/>
      <c r="B247" s="212"/>
      <c r="C247" s="213"/>
      <c r="D247" s="213"/>
      <c r="E247" s="213"/>
      <c r="F247" s="87" t="s">
        <v>271</v>
      </c>
      <c r="G247" s="87" t="s">
        <v>272</v>
      </c>
      <c r="H247" s="87" t="s">
        <v>273</v>
      </c>
      <c r="I247" s="213"/>
      <c r="J247" s="213"/>
      <c r="K247" s="214"/>
    </row>
    <row r="248" spans="1:11" ht="13.5" customHeight="1">
      <c r="A248" s="104" t="s">
        <v>399</v>
      </c>
      <c r="B248" s="86" t="s">
        <v>400</v>
      </c>
      <c r="C248" s="86" t="s">
        <v>401</v>
      </c>
      <c r="D248" s="86" t="s">
        <v>402</v>
      </c>
      <c r="E248" s="86" t="s">
        <v>403</v>
      </c>
      <c r="F248" s="86" t="s">
        <v>404</v>
      </c>
      <c r="G248" s="86" t="s">
        <v>405</v>
      </c>
      <c r="H248" s="86" t="s">
        <v>406</v>
      </c>
      <c r="I248" s="86" t="s">
        <v>407</v>
      </c>
      <c r="J248" s="86" t="s">
        <v>408</v>
      </c>
      <c r="K248" s="105" t="s">
        <v>409</v>
      </c>
    </row>
    <row r="249" spans="1:11" ht="27" customHeight="1">
      <c r="A249" s="103">
        <v>5189</v>
      </c>
      <c r="B249" s="81">
        <v>416100</v>
      </c>
      <c r="C249" s="82" t="s">
        <v>653</v>
      </c>
      <c r="D249" s="83"/>
      <c r="E249" s="84">
        <f t="shared" si="58"/>
        <v>915</v>
      </c>
      <c r="F249" s="83"/>
      <c r="G249" s="83"/>
      <c r="H249" s="83"/>
      <c r="I249" s="83"/>
      <c r="J249" s="83"/>
      <c r="K249" s="85">
        <v>915</v>
      </c>
    </row>
    <row r="250" spans="1:11" ht="27" customHeight="1">
      <c r="A250" s="102">
        <v>5190</v>
      </c>
      <c r="B250" s="74">
        <v>417000</v>
      </c>
      <c r="C250" s="77" t="s">
        <v>654</v>
      </c>
      <c r="D250" s="78">
        <f>D251</f>
        <v>0</v>
      </c>
      <c r="E250" s="78">
        <f t="shared" si="58"/>
        <v>0</v>
      </c>
      <c r="F250" s="78">
        <f aca="true" t="shared" si="68" ref="F250:K250">F251</f>
        <v>0</v>
      </c>
      <c r="G250" s="78">
        <f t="shared" si="68"/>
        <v>0</v>
      </c>
      <c r="H250" s="78">
        <f t="shared" si="68"/>
        <v>0</v>
      </c>
      <c r="I250" s="78">
        <f t="shared" si="68"/>
        <v>0</v>
      </c>
      <c r="J250" s="78">
        <f t="shared" si="68"/>
        <v>0</v>
      </c>
      <c r="K250" s="79">
        <f t="shared" si="68"/>
        <v>0</v>
      </c>
    </row>
    <row r="251" spans="1:11" ht="27" customHeight="1">
      <c r="A251" s="103">
        <v>5191</v>
      </c>
      <c r="B251" s="81">
        <v>417100</v>
      </c>
      <c r="C251" s="82" t="s">
        <v>310</v>
      </c>
      <c r="D251" s="83"/>
      <c r="E251" s="84">
        <f t="shared" si="58"/>
        <v>0</v>
      </c>
      <c r="F251" s="83"/>
      <c r="G251" s="83"/>
      <c r="H251" s="83"/>
      <c r="I251" s="83"/>
      <c r="J251" s="83"/>
      <c r="K251" s="85"/>
    </row>
    <row r="252" spans="1:11" ht="27" customHeight="1">
      <c r="A252" s="102">
        <v>5192</v>
      </c>
      <c r="B252" s="74">
        <v>418000</v>
      </c>
      <c r="C252" s="77" t="s">
        <v>655</v>
      </c>
      <c r="D252" s="78">
        <f>D253</f>
        <v>0</v>
      </c>
      <c r="E252" s="78">
        <f t="shared" si="58"/>
        <v>0</v>
      </c>
      <c r="F252" s="78">
        <f aca="true" t="shared" si="69" ref="F252:K252">F253</f>
        <v>0</v>
      </c>
      <c r="G252" s="78">
        <f t="shared" si="69"/>
        <v>0</v>
      </c>
      <c r="H252" s="78">
        <f t="shared" si="69"/>
        <v>0</v>
      </c>
      <c r="I252" s="78">
        <f t="shared" si="69"/>
        <v>0</v>
      </c>
      <c r="J252" s="78">
        <f t="shared" si="69"/>
        <v>0</v>
      </c>
      <c r="K252" s="79">
        <f t="shared" si="69"/>
        <v>0</v>
      </c>
    </row>
    <row r="253" spans="1:11" ht="27" customHeight="1">
      <c r="A253" s="103">
        <v>5193</v>
      </c>
      <c r="B253" s="81">
        <v>418100</v>
      </c>
      <c r="C253" s="82" t="s">
        <v>309</v>
      </c>
      <c r="D253" s="83"/>
      <c r="E253" s="84">
        <f t="shared" si="58"/>
        <v>0</v>
      </c>
      <c r="F253" s="83"/>
      <c r="G253" s="83"/>
      <c r="H253" s="83"/>
      <c r="I253" s="83"/>
      <c r="J253" s="83"/>
      <c r="K253" s="85"/>
    </row>
    <row r="254" spans="1:11" ht="27" customHeight="1">
      <c r="A254" s="102">
        <v>5194</v>
      </c>
      <c r="B254" s="74">
        <v>420000</v>
      </c>
      <c r="C254" s="77" t="s">
        <v>656</v>
      </c>
      <c r="D254" s="78">
        <f>D255+D263+D269+D282+D290+D293</f>
        <v>0</v>
      </c>
      <c r="E254" s="78">
        <f t="shared" si="58"/>
        <v>36340</v>
      </c>
      <c r="F254" s="78">
        <f aca="true" t="shared" si="70" ref="F254:K254">F255+F263+F269+F282+F290+F293</f>
        <v>0</v>
      </c>
      <c r="G254" s="78">
        <f t="shared" si="70"/>
        <v>0</v>
      </c>
      <c r="H254" s="78">
        <f t="shared" si="70"/>
        <v>0</v>
      </c>
      <c r="I254" s="78">
        <f t="shared" si="70"/>
        <v>1900</v>
      </c>
      <c r="J254" s="78">
        <f t="shared" si="70"/>
        <v>0</v>
      </c>
      <c r="K254" s="79">
        <f t="shared" si="70"/>
        <v>34440</v>
      </c>
    </row>
    <row r="255" spans="1:11" ht="27" customHeight="1">
      <c r="A255" s="102">
        <v>5195</v>
      </c>
      <c r="B255" s="74">
        <v>421000</v>
      </c>
      <c r="C255" s="77" t="s">
        <v>657</v>
      </c>
      <c r="D255" s="78">
        <f>SUM(D256:D262)</f>
        <v>0</v>
      </c>
      <c r="E255" s="78">
        <f t="shared" si="58"/>
        <v>20900</v>
      </c>
      <c r="F255" s="78">
        <f aca="true" t="shared" si="71" ref="F255:K255">SUM(F256:F262)</f>
        <v>0</v>
      </c>
      <c r="G255" s="78">
        <f t="shared" si="71"/>
        <v>0</v>
      </c>
      <c r="H255" s="78">
        <f t="shared" si="71"/>
        <v>0</v>
      </c>
      <c r="I255" s="78">
        <f t="shared" si="71"/>
        <v>1900</v>
      </c>
      <c r="J255" s="78">
        <f t="shared" si="71"/>
        <v>0</v>
      </c>
      <c r="K255" s="79">
        <f t="shared" si="71"/>
        <v>19000</v>
      </c>
    </row>
    <row r="256" spans="1:11" ht="27" customHeight="1">
      <c r="A256" s="103">
        <v>5196</v>
      </c>
      <c r="B256" s="81">
        <v>421100</v>
      </c>
      <c r="C256" s="82" t="s">
        <v>311</v>
      </c>
      <c r="D256" s="91"/>
      <c r="E256" s="84">
        <f t="shared" si="58"/>
        <v>4600</v>
      </c>
      <c r="F256" s="83"/>
      <c r="G256" s="83"/>
      <c r="H256" s="83"/>
      <c r="I256" s="83">
        <v>1900</v>
      </c>
      <c r="J256" s="83"/>
      <c r="K256" s="85">
        <v>2700</v>
      </c>
    </row>
    <row r="257" spans="1:11" ht="27" customHeight="1">
      <c r="A257" s="103">
        <v>5197</v>
      </c>
      <c r="B257" s="81">
        <v>421200</v>
      </c>
      <c r="C257" s="82" t="s">
        <v>312</v>
      </c>
      <c r="D257" s="83"/>
      <c r="E257" s="84">
        <f t="shared" si="58"/>
        <v>5000</v>
      </c>
      <c r="F257" s="83"/>
      <c r="G257" s="83"/>
      <c r="H257" s="83"/>
      <c r="I257" s="83"/>
      <c r="J257" s="83"/>
      <c r="K257" s="85">
        <v>5000</v>
      </c>
    </row>
    <row r="258" spans="1:11" ht="27" customHeight="1">
      <c r="A258" s="103">
        <v>5198</v>
      </c>
      <c r="B258" s="81">
        <v>421300</v>
      </c>
      <c r="C258" s="82" t="s">
        <v>313</v>
      </c>
      <c r="D258" s="83"/>
      <c r="E258" s="84">
        <f t="shared" si="58"/>
        <v>1030</v>
      </c>
      <c r="F258" s="83"/>
      <c r="G258" s="83"/>
      <c r="H258" s="83"/>
      <c r="I258" s="83"/>
      <c r="J258" s="83"/>
      <c r="K258" s="85">
        <v>1030</v>
      </c>
    </row>
    <row r="259" spans="1:11" ht="27" customHeight="1">
      <c r="A259" s="103">
        <v>5199</v>
      </c>
      <c r="B259" s="81">
        <v>421400</v>
      </c>
      <c r="C259" s="82" t="s">
        <v>314</v>
      </c>
      <c r="D259" s="83"/>
      <c r="E259" s="84">
        <f t="shared" si="58"/>
        <v>7420</v>
      </c>
      <c r="F259" s="83"/>
      <c r="G259" s="83"/>
      <c r="H259" s="83"/>
      <c r="I259" s="83"/>
      <c r="J259" s="83"/>
      <c r="K259" s="85">
        <v>7420</v>
      </c>
    </row>
    <row r="260" spans="1:11" ht="27" customHeight="1">
      <c r="A260" s="103">
        <v>5200</v>
      </c>
      <c r="B260" s="81">
        <v>421500</v>
      </c>
      <c r="C260" s="82" t="s">
        <v>315</v>
      </c>
      <c r="D260" s="83"/>
      <c r="E260" s="84">
        <f t="shared" si="58"/>
        <v>350</v>
      </c>
      <c r="F260" s="83"/>
      <c r="G260" s="83"/>
      <c r="H260" s="83"/>
      <c r="I260" s="83"/>
      <c r="J260" s="83"/>
      <c r="K260" s="85">
        <v>350</v>
      </c>
    </row>
    <row r="261" spans="1:11" ht="27" customHeight="1">
      <c r="A261" s="103">
        <v>5201</v>
      </c>
      <c r="B261" s="81">
        <v>421600</v>
      </c>
      <c r="C261" s="82" t="s">
        <v>316</v>
      </c>
      <c r="D261" s="91"/>
      <c r="E261" s="84">
        <f t="shared" si="58"/>
        <v>2500</v>
      </c>
      <c r="F261" s="83"/>
      <c r="G261" s="83"/>
      <c r="H261" s="83"/>
      <c r="I261" s="83"/>
      <c r="J261" s="83"/>
      <c r="K261" s="85">
        <v>2500</v>
      </c>
    </row>
    <row r="262" spans="1:11" ht="27" customHeight="1">
      <c r="A262" s="103">
        <v>5202</v>
      </c>
      <c r="B262" s="81">
        <v>421900</v>
      </c>
      <c r="C262" s="82" t="s">
        <v>317</v>
      </c>
      <c r="D262" s="91"/>
      <c r="E262" s="84">
        <f t="shared" si="58"/>
        <v>0</v>
      </c>
      <c r="F262" s="83"/>
      <c r="G262" s="83"/>
      <c r="H262" s="83"/>
      <c r="I262" s="83"/>
      <c r="J262" s="83"/>
      <c r="K262" s="85"/>
    </row>
    <row r="263" spans="1:11" ht="27" customHeight="1">
      <c r="A263" s="102">
        <v>5203</v>
      </c>
      <c r="B263" s="74">
        <v>422000</v>
      </c>
      <c r="C263" s="77" t="s">
        <v>658</v>
      </c>
      <c r="D263" s="78">
        <f>SUM(D264:D268)</f>
        <v>0</v>
      </c>
      <c r="E263" s="78">
        <f t="shared" si="58"/>
        <v>540</v>
      </c>
      <c r="F263" s="78">
        <f aca="true" t="shared" si="72" ref="F263:K263">SUM(F264:F268)</f>
        <v>0</v>
      </c>
      <c r="G263" s="78">
        <f t="shared" si="72"/>
        <v>0</v>
      </c>
      <c r="H263" s="78">
        <f t="shared" si="72"/>
        <v>0</v>
      </c>
      <c r="I263" s="78">
        <f t="shared" si="72"/>
        <v>0</v>
      </c>
      <c r="J263" s="78">
        <f t="shared" si="72"/>
        <v>0</v>
      </c>
      <c r="K263" s="79">
        <f t="shared" si="72"/>
        <v>540</v>
      </c>
    </row>
    <row r="264" spans="1:11" ht="27" customHeight="1">
      <c r="A264" s="103">
        <v>5204</v>
      </c>
      <c r="B264" s="81">
        <v>422100</v>
      </c>
      <c r="C264" s="82" t="s">
        <v>318</v>
      </c>
      <c r="D264" s="83"/>
      <c r="E264" s="84">
        <f t="shared" si="58"/>
        <v>200</v>
      </c>
      <c r="F264" s="83"/>
      <c r="G264" s="83"/>
      <c r="H264" s="83"/>
      <c r="I264" s="83"/>
      <c r="J264" s="83"/>
      <c r="K264" s="85">
        <v>200</v>
      </c>
    </row>
    <row r="265" spans="1:11" ht="27" customHeight="1">
      <c r="A265" s="103">
        <v>5205</v>
      </c>
      <c r="B265" s="81">
        <v>422200</v>
      </c>
      <c r="C265" s="82" t="s">
        <v>319</v>
      </c>
      <c r="D265" s="83"/>
      <c r="E265" s="84">
        <f t="shared" si="58"/>
        <v>240</v>
      </c>
      <c r="F265" s="83"/>
      <c r="G265" s="83"/>
      <c r="H265" s="83"/>
      <c r="I265" s="83"/>
      <c r="J265" s="83"/>
      <c r="K265" s="85">
        <v>240</v>
      </c>
    </row>
    <row r="266" spans="1:11" ht="27" customHeight="1">
      <c r="A266" s="103">
        <v>5206</v>
      </c>
      <c r="B266" s="81">
        <v>422300</v>
      </c>
      <c r="C266" s="82" t="s">
        <v>320</v>
      </c>
      <c r="D266" s="83"/>
      <c r="E266" s="84">
        <f t="shared" si="58"/>
        <v>0</v>
      </c>
      <c r="F266" s="83"/>
      <c r="G266" s="83"/>
      <c r="H266" s="83"/>
      <c r="I266" s="83"/>
      <c r="J266" s="83"/>
      <c r="K266" s="85"/>
    </row>
    <row r="267" spans="1:11" ht="27" customHeight="1">
      <c r="A267" s="103">
        <v>5207</v>
      </c>
      <c r="B267" s="81">
        <v>422400</v>
      </c>
      <c r="C267" s="82" t="s">
        <v>659</v>
      </c>
      <c r="D267" s="83"/>
      <c r="E267" s="84">
        <f t="shared" si="58"/>
        <v>0</v>
      </c>
      <c r="F267" s="83"/>
      <c r="G267" s="83"/>
      <c r="H267" s="83"/>
      <c r="I267" s="83"/>
      <c r="J267" s="83"/>
      <c r="K267" s="85"/>
    </row>
    <row r="268" spans="1:11" ht="27" customHeight="1">
      <c r="A268" s="103">
        <v>5208</v>
      </c>
      <c r="B268" s="81">
        <v>422900</v>
      </c>
      <c r="C268" s="82" t="s">
        <v>321</v>
      </c>
      <c r="D268" s="83"/>
      <c r="E268" s="84">
        <f t="shared" si="58"/>
        <v>100</v>
      </c>
      <c r="F268" s="83"/>
      <c r="G268" s="83"/>
      <c r="H268" s="83"/>
      <c r="I268" s="83"/>
      <c r="J268" s="83"/>
      <c r="K268" s="85">
        <v>100</v>
      </c>
    </row>
    <row r="269" spans="1:11" ht="27" customHeight="1">
      <c r="A269" s="102">
        <v>5209</v>
      </c>
      <c r="B269" s="74">
        <v>423000</v>
      </c>
      <c r="C269" s="77" t="s">
        <v>660</v>
      </c>
      <c r="D269" s="78">
        <f>SUM(D270:D281)</f>
        <v>0</v>
      </c>
      <c r="E269" s="78">
        <f t="shared" si="58"/>
        <v>5100</v>
      </c>
      <c r="F269" s="78">
        <f aca="true" t="shared" si="73" ref="F269:K269">SUM(F270:F281)</f>
        <v>0</v>
      </c>
      <c r="G269" s="78">
        <f t="shared" si="73"/>
        <v>0</v>
      </c>
      <c r="H269" s="78">
        <f t="shared" si="73"/>
        <v>0</v>
      </c>
      <c r="I269" s="78">
        <f t="shared" si="73"/>
        <v>0</v>
      </c>
      <c r="J269" s="78">
        <f t="shared" si="73"/>
        <v>0</v>
      </c>
      <c r="K269" s="79">
        <f t="shared" si="73"/>
        <v>5100</v>
      </c>
    </row>
    <row r="270" spans="1:11" ht="27" customHeight="1">
      <c r="A270" s="103">
        <v>5210</v>
      </c>
      <c r="B270" s="81">
        <v>423100</v>
      </c>
      <c r="C270" s="82" t="s">
        <v>322</v>
      </c>
      <c r="D270" s="83"/>
      <c r="E270" s="84">
        <f t="shared" si="58"/>
        <v>0</v>
      </c>
      <c r="F270" s="83"/>
      <c r="G270" s="83"/>
      <c r="H270" s="83"/>
      <c r="I270" s="83"/>
      <c r="J270" s="83"/>
      <c r="K270" s="85"/>
    </row>
    <row r="271" spans="1:11" ht="27" customHeight="1">
      <c r="A271" s="103">
        <v>5211</v>
      </c>
      <c r="B271" s="81">
        <v>423200</v>
      </c>
      <c r="C271" s="82" t="s">
        <v>323</v>
      </c>
      <c r="D271" s="83"/>
      <c r="E271" s="84">
        <f t="shared" si="58"/>
        <v>2785</v>
      </c>
      <c r="F271" s="83"/>
      <c r="G271" s="83"/>
      <c r="H271" s="83"/>
      <c r="I271" s="83"/>
      <c r="J271" s="83"/>
      <c r="K271" s="85">
        <v>2785</v>
      </c>
    </row>
    <row r="272" spans="1:11" ht="27" customHeight="1">
      <c r="A272" s="103">
        <v>5212</v>
      </c>
      <c r="B272" s="81">
        <v>423300</v>
      </c>
      <c r="C272" s="82" t="s">
        <v>324</v>
      </c>
      <c r="D272" s="91"/>
      <c r="E272" s="84">
        <f t="shared" si="58"/>
        <v>440</v>
      </c>
      <c r="F272" s="83"/>
      <c r="G272" s="83"/>
      <c r="H272" s="83"/>
      <c r="I272" s="83"/>
      <c r="J272" s="83"/>
      <c r="K272" s="85">
        <v>440</v>
      </c>
    </row>
    <row r="273" spans="1:11" ht="27" customHeight="1">
      <c r="A273" s="103">
        <v>5213</v>
      </c>
      <c r="B273" s="81">
        <v>423400</v>
      </c>
      <c r="C273" s="82" t="s">
        <v>160</v>
      </c>
      <c r="D273" s="83"/>
      <c r="E273" s="84">
        <f t="shared" si="58"/>
        <v>105</v>
      </c>
      <c r="F273" s="83"/>
      <c r="G273" s="83"/>
      <c r="H273" s="83"/>
      <c r="I273" s="83"/>
      <c r="J273" s="83"/>
      <c r="K273" s="85">
        <v>105</v>
      </c>
    </row>
    <row r="274" spans="1:11" ht="16.5" customHeight="1">
      <c r="A274" s="211" t="s">
        <v>261</v>
      </c>
      <c r="B274" s="212" t="s">
        <v>262</v>
      </c>
      <c r="C274" s="213" t="s">
        <v>263</v>
      </c>
      <c r="D274" s="213" t="s">
        <v>634</v>
      </c>
      <c r="E274" s="213" t="s">
        <v>635</v>
      </c>
      <c r="F274" s="213"/>
      <c r="G274" s="213"/>
      <c r="H274" s="213"/>
      <c r="I274" s="213"/>
      <c r="J274" s="213"/>
      <c r="K274" s="214"/>
    </row>
    <row r="275" spans="1:11" ht="27" customHeight="1">
      <c r="A275" s="211"/>
      <c r="B275" s="212"/>
      <c r="C275" s="213"/>
      <c r="D275" s="213"/>
      <c r="E275" s="213" t="s">
        <v>266</v>
      </c>
      <c r="F275" s="213" t="s">
        <v>652</v>
      </c>
      <c r="G275" s="213"/>
      <c r="H275" s="213"/>
      <c r="I275" s="213" t="s">
        <v>268</v>
      </c>
      <c r="J275" s="213" t="s">
        <v>269</v>
      </c>
      <c r="K275" s="214" t="s">
        <v>270</v>
      </c>
    </row>
    <row r="276" spans="1:11" ht="27" customHeight="1">
      <c r="A276" s="211"/>
      <c r="B276" s="212"/>
      <c r="C276" s="213"/>
      <c r="D276" s="213"/>
      <c r="E276" s="213"/>
      <c r="F276" s="87" t="s">
        <v>271</v>
      </c>
      <c r="G276" s="87" t="s">
        <v>272</v>
      </c>
      <c r="H276" s="87" t="s">
        <v>273</v>
      </c>
      <c r="I276" s="213"/>
      <c r="J276" s="213"/>
      <c r="K276" s="214"/>
    </row>
    <row r="277" spans="1:11" ht="14.25" customHeight="1">
      <c r="A277" s="104" t="s">
        <v>399</v>
      </c>
      <c r="B277" s="86" t="s">
        <v>400</v>
      </c>
      <c r="C277" s="86" t="s">
        <v>401</v>
      </c>
      <c r="D277" s="86" t="s">
        <v>402</v>
      </c>
      <c r="E277" s="86" t="s">
        <v>403</v>
      </c>
      <c r="F277" s="86" t="s">
        <v>404</v>
      </c>
      <c r="G277" s="86" t="s">
        <v>405</v>
      </c>
      <c r="H277" s="86" t="s">
        <v>406</v>
      </c>
      <c r="I277" s="86" t="s">
        <v>407</v>
      </c>
      <c r="J277" s="86" t="s">
        <v>408</v>
      </c>
      <c r="K277" s="105" t="s">
        <v>409</v>
      </c>
    </row>
    <row r="278" spans="1:11" ht="27" customHeight="1">
      <c r="A278" s="103">
        <v>5214</v>
      </c>
      <c r="B278" s="81">
        <v>423500</v>
      </c>
      <c r="C278" s="82" t="s">
        <v>161</v>
      </c>
      <c r="D278" s="83"/>
      <c r="E278" s="84">
        <f t="shared" si="58"/>
        <v>1380</v>
      </c>
      <c r="F278" s="83"/>
      <c r="G278" s="83"/>
      <c r="H278" s="83"/>
      <c r="I278" s="83"/>
      <c r="J278" s="83"/>
      <c r="K278" s="85">
        <v>1380</v>
      </c>
    </row>
    <row r="279" spans="1:11" ht="27" customHeight="1">
      <c r="A279" s="103">
        <v>5215</v>
      </c>
      <c r="B279" s="81">
        <v>423600</v>
      </c>
      <c r="C279" s="82" t="s">
        <v>162</v>
      </c>
      <c r="D279" s="83"/>
      <c r="E279" s="84">
        <f t="shared" si="58"/>
        <v>50</v>
      </c>
      <c r="F279" s="83"/>
      <c r="G279" s="83"/>
      <c r="H279" s="83"/>
      <c r="I279" s="83"/>
      <c r="J279" s="83"/>
      <c r="K279" s="85">
        <v>50</v>
      </c>
    </row>
    <row r="280" spans="1:11" ht="27" customHeight="1">
      <c r="A280" s="103">
        <v>5216</v>
      </c>
      <c r="B280" s="81">
        <v>423700</v>
      </c>
      <c r="C280" s="82" t="s">
        <v>45</v>
      </c>
      <c r="D280" s="83"/>
      <c r="E280" s="84">
        <f t="shared" si="58"/>
        <v>300</v>
      </c>
      <c r="F280" s="83"/>
      <c r="G280" s="83"/>
      <c r="H280" s="83"/>
      <c r="I280" s="83"/>
      <c r="J280" s="83"/>
      <c r="K280" s="85">
        <v>300</v>
      </c>
    </row>
    <row r="281" spans="1:11" ht="27" customHeight="1">
      <c r="A281" s="103">
        <v>5217</v>
      </c>
      <c r="B281" s="81">
        <v>423900</v>
      </c>
      <c r="C281" s="82" t="s">
        <v>46</v>
      </c>
      <c r="D281" s="83"/>
      <c r="E281" s="84">
        <f t="shared" si="58"/>
        <v>40</v>
      </c>
      <c r="F281" s="83"/>
      <c r="G281" s="83"/>
      <c r="H281" s="83"/>
      <c r="I281" s="83"/>
      <c r="J281" s="83"/>
      <c r="K281" s="85">
        <v>40</v>
      </c>
    </row>
    <row r="282" spans="1:11" ht="27" customHeight="1">
      <c r="A282" s="102">
        <v>5218</v>
      </c>
      <c r="B282" s="74">
        <v>424000</v>
      </c>
      <c r="C282" s="77" t="s">
        <v>661</v>
      </c>
      <c r="D282" s="78">
        <f>SUM(D283:D289)</f>
        <v>0</v>
      </c>
      <c r="E282" s="78">
        <f t="shared" si="58"/>
        <v>1800</v>
      </c>
      <c r="F282" s="78">
        <f aca="true" t="shared" si="74" ref="F282:K282">SUM(F283:F289)</f>
        <v>0</v>
      </c>
      <c r="G282" s="78">
        <f t="shared" si="74"/>
        <v>0</v>
      </c>
      <c r="H282" s="78">
        <f t="shared" si="74"/>
        <v>0</v>
      </c>
      <c r="I282" s="78">
        <f t="shared" si="74"/>
        <v>0</v>
      </c>
      <c r="J282" s="78">
        <f t="shared" si="74"/>
        <v>0</v>
      </c>
      <c r="K282" s="79">
        <f t="shared" si="74"/>
        <v>1800</v>
      </c>
    </row>
    <row r="283" spans="1:11" ht="27" customHeight="1">
      <c r="A283" s="103">
        <v>5219</v>
      </c>
      <c r="B283" s="81">
        <v>424100</v>
      </c>
      <c r="C283" s="82" t="s">
        <v>47</v>
      </c>
      <c r="D283" s="83"/>
      <c r="E283" s="84">
        <f t="shared" si="58"/>
        <v>0</v>
      </c>
      <c r="F283" s="83"/>
      <c r="G283" s="83"/>
      <c r="H283" s="83"/>
      <c r="I283" s="83"/>
      <c r="J283" s="83"/>
      <c r="K283" s="85"/>
    </row>
    <row r="284" spans="1:11" ht="27" customHeight="1">
      <c r="A284" s="103">
        <v>5220</v>
      </c>
      <c r="B284" s="81">
        <v>424200</v>
      </c>
      <c r="C284" s="82" t="s">
        <v>48</v>
      </c>
      <c r="D284" s="91"/>
      <c r="E284" s="84">
        <f t="shared" si="58"/>
        <v>0</v>
      </c>
      <c r="F284" s="83"/>
      <c r="G284" s="83"/>
      <c r="H284" s="83"/>
      <c r="I284" s="83"/>
      <c r="J284" s="83"/>
      <c r="K284" s="85"/>
    </row>
    <row r="285" spans="1:11" ht="27" customHeight="1">
      <c r="A285" s="103">
        <v>5221</v>
      </c>
      <c r="B285" s="81">
        <v>424300</v>
      </c>
      <c r="C285" s="82" t="s">
        <v>49</v>
      </c>
      <c r="D285" s="83"/>
      <c r="E285" s="84">
        <f t="shared" si="58"/>
        <v>1100</v>
      </c>
      <c r="F285" s="83"/>
      <c r="G285" s="83"/>
      <c r="H285" s="83"/>
      <c r="I285" s="83"/>
      <c r="J285" s="83"/>
      <c r="K285" s="85">
        <v>1100</v>
      </c>
    </row>
    <row r="286" spans="1:11" ht="27" customHeight="1">
      <c r="A286" s="103">
        <v>5222</v>
      </c>
      <c r="B286" s="81">
        <v>424400</v>
      </c>
      <c r="C286" s="82" t="s">
        <v>50</v>
      </c>
      <c r="D286" s="83"/>
      <c r="E286" s="84">
        <f t="shared" si="58"/>
        <v>0</v>
      </c>
      <c r="F286" s="83"/>
      <c r="G286" s="83"/>
      <c r="H286" s="83"/>
      <c r="I286" s="83"/>
      <c r="J286" s="83"/>
      <c r="K286" s="85"/>
    </row>
    <row r="287" spans="1:11" ht="27" customHeight="1">
      <c r="A287" s="103">
        <v>5223</v>
      </c>
      <c r="B287" s="81">
        <v>424500</v>
      </c>
      <c r="C287" s="82" t="s">
        <v>51</v>
      </c>
      <c r="D287" s="91"/>
      <c r="E287" s="84">
        <f t="shared" si="58"/>
        <v>0</v>
      </c>
      <c r="F287" s="83"/>
      <c r="G287" s="83"/>
      <c r="H287" s="83"/>
      <c r="I287" s="83"/>
      <c r="J287" s="83"/>
      <c r="K287" s="85"/>
    </row>
    <row r="288" spans="1:11" ht="27" customHeight="1">
      <c r="A288" s="103">
        <v>5224</v>
      </c>
      <c r="B288" s="81">
        <v>424600</v>
      </c>
      <c r="C288" s="82" t="s">
        <v>52</v>
      </c>
      <c r="D288" s="83"/>
      <c r="E288" s="84">
        <f t="shared" si="58"/>
        <v>0</v>
      </c>
      <c r="F288" s="83"/>
      <c r="G288" s="83"/>
      <c r="H288" s="83"/>
      <c r="I288" s="83"/>
      <c r="J288" s="83"/>
      <c r="K288" s="85"/>
    </row>
    <row r="289" spans="1:11" ht="27" customHeight="1">
      <c r="A289" s="103">
        <v>5225</v>
      </c>
      <c r="B289" s="81">
        <v>424900</v>
      </c>
      <c r="C289" s="82" t="s">
        <v>53</v>
      </c>
      <c r="D289" s="83"/>
      <c r="E289" s="84">
        <f t="shared" si="58"/>
        <v>700</v>
      </c>
      <c r="F289" s="83"/>
      <c r="G289" s="83"/>
      <c r="H289" s="83"/>
      <c r="I289" s="83"/>
      <c r="J289" s="83"/>
      <c r="K289" s="85">
        <v>700</v>
      </c>
    </row>
    <row r="290" spans="1:11" ht="27" customHeight="1">
      <c r="A290" s="102">
        <v>5226</v>
      </c>
      <c r="B290" s="74">
        <v>425000</v>
      </c>
      <c r="C290" s="77" t="s">
        <v>662</v>
      </c>
      <c r="D290" s="78">
        <f>D291+D292</f>
        <v>0</v>
      </c>
      <c r="E290" s="78">
        <f t="shared" si="58"/>
        <v>3000</v>
      </c>
      <c r="F290" s="78">
        <f aca="true" t="shared" si="75" ref="F290:K290">F291+F292</f>
        <v>0</v>
      </c>
      <c r="G290" s="78">
        <f t="shared" si="75"/>
        <v>0</v>
      </c>
      <c r="H290" s="78">
        <f t="shared" si="75"/>
        <v>0</v>
      </c>
      <c r="I290" s="78">
        <f t="shared" si="75"/>
        <v>0</v>
      </c>
      <c r="J290" s="78">
        <f t="shared" si="75"/>
        <v>0</v>
      </c>
      <c r="K290" s="79">
        <f t="shared" si="75"/>
        <v>3000</v>
      </c>
    </row>
    <row r="291" spans="1:11" ht="27" customHeight="1">
      <c r="A291" s="103">
        <v>5227</v>
      </c>
      <c r="B291" s="81">
        <v>425100</v>
      </c>
      <c r="C291" s="82" t="s">
        <v>54</v>
      </c>
      <c r="D291" s="83"/>
      <c r="E291" s="84">
        <f t="shared" si="58"/>
        <v>490</v>
      </c>
      <c r="F291" s="83"/>
      <c r="G291" s="83"/>
      <c r="H291" s="83"/>
      <c r="I291" s="83"/>
      <c r="J291" s="83"/>
      <c r="K291" s="85">
        <v>490</v>
      </c>
    </row>
    <row r="292" spans="1:11" ht="27" customHeight="1">
      <c r="A292" s="103">
        <v>5228</v>
      </c>
      <c r="B292" s="81">
        <v>425200</v>
      </c>
      <c r="C292" s="82" t="s">
        <v>55</v>
      </c>
      <c r="D292" s="83"/>
      <c r="E292" s="84">
        <f t="shared" si="58"/>
        <v>2510</v>
      </c>
      <c r="F292" s="83"/>
      <c r="G292" s="83"/>
      <c r="H292" s="83"/>
      <c r="I292" s="83"/>
      <c r="J292" s="83"/>
      <c r="K292" s="85">
        <v>2510</v>
      </c>
    </row>
    <row r="293" spans="1:11" ht="27" customHeight="1">
      <c r="A293" s="102">
        <v>5229</v>
      </c>
      <c r="B293" s="74">
        <v>426000</v>
      </c>
      <c r="C293" s="77" t="s">
        <v>663</v>
      </c>
      <c r="D293" s="78">
        <f>SUM(D294:D306)</f>
        <v>0</v>
      </c>
      <c r="E293" s="78">
        <f t="shared" si="58"/>
        <v>5000</v>
      </c>
      <c r="F293" s="78">
        <f aca="true" t="shared" si="76" ref="F293:K293">SUM(F294:F306)</f>
        <v>0</v>
      </c>
      <c r="G293" s="78">
        <f t="shared" si="76"/>
        <v>0</v>
      </c>
      <c r="H293" s="78">
        <f t="shared" si="76"/>
        <v>0</v>
      </c>
      <c r="I293" s="78">
        <f t="shared" si="76"/>
        <v>0</v>
      </c>
      <c r="J293" s="78">
        <f t="shared" si="76"/>
        <v>0</v>
      </c>
      <c r="K293" s="79">
        <f t="shared" si="76"/>
        <v>5000</v>
      </c>
    </row>
    <row r="294" spans="1:11" ht="27" customHeight="1">
      <c r="A294" s="103">
        <v>5230</v>
      </c>
      <c r="B294" s="81">
        <v>426100</v>
      </c>
      <c r="C294" s="82" t="s">
        <v>56</v>
      </c>
      <c r="D294" s="83"/>
      <c r="E294" s="84">
        <f t="shared" si="58"/>
        <v>1420</v>
      </c>
      <c r="F294" s="83"/>
      <c r="G294" s="83"/>
      <c r="H294" s="83"/>
      <c r="I294" s="83"/>
      <c r="J294" s="83"/>
      <c r="K294" s="85">
        <v>1420</v>
      </c>
    </row>
    <row r="295" spans="1:11" ht="27" customHeight="1">
      <c r="A295" s="103">
        <v>5231</v>
      </c>
      <c r="B295" s="81">
        <v>426200</v>
      </c>
      <c r="C295" s="82" t="s">
        <v>57</v>
      </c>
      <c r="D295" s="83"/>
      <c r="E295" s="84">
        <f t="shared" si="58"/>
        <v>0</v>
      </c>
      <c r="F295" s="83"/>
      <c r="G295" s="83"/>
      <c r="H295" s="83"/>
      <c r="I295" s="83"/>
      <c r="J295" s="83"/>
      <c r="K295" s="85"/>
    </row>
    <row r="296" spans="1:11" ht="27" customHeight="1">
      <c r="A296" s="103">
        <v>5232</v>
      </c>
      <c r="B296" s="81">
        <v>426300</v>
      </c>
      <c r="C296" s="82" t="s">
        <v>58</v>
      </c>
      <c r="D296" s="83"/>
      <c r="E296" s="84">
        <f t="shared" si="58"/>
        <v>399</v>
      </c>
      <c r="F296" s="83"/>
      <c r="G296" s="83"/>
      <c r="H296" s="83"/>
      <c r="I296" s="83"/>
      <c r="J296" s="83"/>
      <c r="K296" s="85">
        <v>399</v>
      </c>
    </row>
    <row r="297" spans="1:11" ht="27" customHeight="1">
      <c r="A297" s="103">
        <v>5233</v>
      </c>
      <c r="B297" s="81">
        <v>426400</v>
      </c>
      <c r="C297" s="82" t="s">
        <v>59</v>
      </c>
      <c r="D297" s="91"/>
      <c r="E297" s="84">
        <f t="shared" si="58"/>
        <v>1100</v>
      </c>
      <c r="F297" s="93"/>
      <c r="G297" s="93"/>
      <c r="H297" s="93"/>
      <c r="I297" s="93"/>
      <c r="J297" s="93"/>
      <c r="K297" s="94">
        <v>1100</v>
      </c>
    </row>
    <row r="298" spans="1:11" ht="27" customHeight="1">
      <c r="A298" s="103">
        <v>5234</v>
      </c>
      <c r="B298" s="81">
        <v>426500</v>
      </c>
      <c r="C298" s="82" t="s">
        <v>60</v>
      </c>
      <c r="D298" s="83"/>
      <c r="E298" s="84">
        <f aca="true" t="shared" si="77" ref="E298:E373">SUM(F298:K298)</f>
        <v>0</v>
      </c>
      <c r="F298" s="83"/>
      <c r="G298" s="83"/>
      <c r="H298" s="83"/>
      <c r="I298" s="83"/>
      <c r="J298" s="83"/>
      <c r="K298" s="85"/>
    </row>
    <row r="299" spans="1:11" ht="27" customHeight="1">
      <c r="A299" s="103">
        <v>5235</v>
      </c>
      <c r="B299" s="81">
        <v>426600</v>
      </c>
      <c r="C299" s="82" t="s">
        <v>61</v>
      </c>
      <c r="D299" s="83"/>
      <c r="E299" s="84">
        <f t="shared" si="77"/>
        <v>0</v>
      </c>
      <c r="F299" s="83"/>
      <c r="G299" s="83"/>
      <c r="H299" s="83"/>
      <c r="I299" s="83"/>
      <c r="J299" s="83"/>
      <c r="K299" s="85"/>
    </row>
    <row r="300" spans="1:11" ht="27" customHeight="1">
      <c r="A300" s="103">
        <v>5236</v>
      </c>
      <c r="B300" s="81">
        <v>426700</v>
      </c>
      <c r="C300" s="82" t="s">
        <v>62</v>
      </c>
      <c r="D300" s="83"/>
      <c r="E300" s="84">
        <f t="shared" si="77"/>
        <v>0</v>
      </c>
      <c r="F300" s="83"/>
      <c r="G300" s="83"/>
      <c r="H300" s="83"/>
      <c r="I300" s="83"/>
      <c r="J300" s="83"/>
      <c r="K300" s="85"/>
    </row>
    <row r="301" spans="1:11" ht="15.75" customHeight="1">
      <c r="A301" s="211" t="s">
        <v>261</v>
      </c>
      <c r="B301" s="212" t="s">
        <v>262</v>
      </c>
      <c r="C301" s="213" t="s">
        <v>263</v>
      </c>
      <c r="D301" s="213" t="s">
        <v>634</v>
      </c>
      <c r="E301" s="213" t="s">
        <v>635</v>
      </c>
      <c r="F301" s="213"/>
      <c r="G301" s="213"/>
      <c r="H301" s="213"/>
      <c r="I301" s="213"/>
      <c r="J301" s="213"/>
      <c r="K301" s="214"/>
    </row>
    <row r="302" spans="1:11" ht="27" customHeight="1">
      <c r="A302" s="211"/>
      <c r="B302" s="212"/>
      <c r="C302" s="213"/>
      <c r="D302" s="213"/>
      <c r="E302" s="213" t="s">
        <v>266</v>
      </c>
      <c r="F302" s="213" t="s">
        <v>652</v>
      </c>
      <c r="G302" s="213"/>
      <c r="H302" s="213"/>
      <c r="I302" s="213" t="s">
        <v>268</v>
      </c>
      <c r="J302" s="213" t="s">
        <v>269</v>
      </c>
      <c r="K302" s="214" t="s">
        <v>270</v>
      </c>
    </row>
    <row r="303" spans="1:11" ht="25.5">
      <c r="A303" s="211"/>
      <c r="B303" s="212"/>
      <c r="C303" s="213"/>
      <c r="D303" s="213"/>
      <c r="E303" s="213"/>
      <c r="F303" s="87" t="s">
        <v>271</v>
      </c>
      <c r="G303" s="87" t="s">
        <v>272</v>
      </c>
      <c r="H303" s="87" t="s">
        <v>273</v>
      </c>
      <c r="I303" s="213"/>
      <c r="J303" s="213"/>
      <c r="K303" s="214"/>
    </row>
    <row r="304" spans="1:11" ht="11.25" customHeight="1">
      <c r="A304" s="104" t="s">
        <v>399</v>
      </c>
      <c r="B304" s="86" t="s">
        <v>400</v>
      </c>
      <c r="C304" s="86" t="s">
        <v>401</v>
      </c>
      <c r="D304" s="86" t="s">
        <v>402</v>
      </c>
      <c r="E304" s="86" t="s">
        <v>403</v>
      </c>
      <c r="F304" s="86" t="s">
        <v>404</v>
      </c>
      <c r="G304" s="86" t="s">
        <v>405</v>
      </c>
      <c r="H304" s="86" t="s">
        <v>406</v>
      </c>
      <c r="I304" s="86" t="s">
        <v>407</v>
      </c>
      <c r="J304" s="86" t="s">
        <v>408</v>
      </c>
      <c r="K304" s="105" t="s">
        <v>409</v>
      </c>
    </row>
    <row r="305" spans="1:11" ht="27" customHeight="1">
      <c r="A305" s="103">
        <v>5237</v>
      </c>
      <c r="B305" s="81">
        <v>426800</v>
      </c>
      <c r="C305" s="82" t="s">
        <v>664</v>
      </c>
      <c r="D305" s="83"/>
      <c r="E305" s="84">
        <f t="shared" si="77"/>
        <v>1400</v>
      </c>
      <c r="F305" s="83"/>
      <c r="G305" s="83"/>
      <c r="H305" s="83"/>
      <c r="I305" s="83"/>
      <c r="J305" s="83"/>
      <c r="K305" s="85">
        <v>1400</v>
      </c>
    </row>
    <row r="306" spans="1:11" ht="27" customHeight="1">
      <c r="A306" s="103">
        <v>5238</v>
      </c>
      <c r="B306" s="81">
        <v>426900</v>
      </c>
      <c r="C306" s="82" t="s">
        <v>63</v>
      </c>
      <c r="D306" s="83"/>
      <c r="E306" s="84">
        <f t="shared" si="77"/>
        <v>681</v>
      </c>
      <c r="F306" s="83"/>
      <c r="G306" s="83"/>
      <c r="H306" s="83"/>
      <c r="I306" s="83"/>
      <c r="J306" s="83"/>
      <c r="K306" s="85">
        <v>681</v>
      </c>
    </row>
    <row r="307" spans="1:11" ht="27" customHeight="1">
      <c r="A307" s="102">
        <v>5239</v>
      </c>
      <c r="B307" s="74">
        <v>430000</v>
      </c>
      <c r="C307" s="77" t="s">
        <v>665</v>
      </c>
      <c r="D307" s="78">
        <f>D308+D312+D314+D316+D320</f>
        <v>0</v>
      </c>
      <c r="E307" s="78">
        <f t="shared" si="77"/>
        <v>1600</v>
      </c>
      <c r="F307" s="78">
        <f aca="true" t="shared" si="78" ref="F307:K307">F308+F312+F314+F316+F320</f>
        <v>0</v>
      </c>
      <c r="G307" s="78">
        <f t="shared" si="78"/>
        <v>0</v>
      </c>
      <c r="H307" s="78">
        <f t="shared" si="78"/>
        <v>0</v>
      </c>
      <c r="I307" s="78">
        <f t="shared" si="78"/>
        <v>0</v>
      </c>
      <c r="J307" s="78">
        <f t="shared" si="78"/>
        <v>0</v>
      </c>
      <c r="K307" s="79">
        <f t="shared" si="78"/>
        <v>1600</v>
      </c>
    </row>
    <row r="308" spans="1:11" ht="27" customHeight="1">
      <c r="A308" s="102">
        <v>5240</v>
      </c>
      <c r="B308" s="74">
        <v>431000</v>
      </c>
      <c r="C308" s="77" t="s">
        <v>666</v>
      </c>
      <c r="D308" s="78">
        <f>SUM(D309:D311)</f>
        <v>0</v>
      </c>
      <c r="E308" s="78">
        <f t="shared" si="77"/>
        <v>1600</v>
      </c>
      <c r="F308" s="78">
        <f aca="true" t="shared" si="79" ref="F308:K308">SUM(F309:F311)</f>
        <v>0</v>
      </c>
      <c r="G308" s="78">
        <f t="shared" si="79"/>
        <v>0</v>
      </c>
      <c r="H308" s="78">
        <f t="shared" si="79"/>
        <v>0</v>
      </c>
      <c r="I308" s="78">
        <f t="shared" si="79"/>
        <v>0</v>
      </c>
      <c r="J308" s="78">
        <f t="shared" si="79"/>
        <v>0</v>
      </c>
      <c r="K308" s="79">
        <f t="shared" si="79"/>
        <v>1600</v>
      </c>
    </row>
    <row r="309" spans="1:11" ht="27" customHeight="1">
      <c r="A309" s="103">
        <v>5241</v>
      </c>
      <c r="B309" s="81">
        <v>431100</v>
      </c>
      <c r="C309" s="82" t="s">
        <v>667</v>
      </c>
      <c r="D309" s="91"/>
      <c r="E309" s="84">
        <f t="shared" si="77"/>
        <v>210</v>
      </c>
      <c r="F309" s="83"/>
      <c r="G309" s="83"/>
      <c r="H309" s="83"/>
      <c r="I309" s="83"/>
      <c r="J309" s="83"/>
      <c r="K309" s="85">
        <v>210</v>
      </c>
    </row>
    <row r="310" spans="1:11" ht="27" customHeight="1">
      <c r="A310" s="103">
        <v>5242</v>
      </c>
      <c r="B310" s="81">
        <v>431200</v>
      </c>
      <c r="C310" s="82" t="s">
        <v>668</v>
      </c>
      <c r="D310" s="83"/>
      <c r="E310" s="84">
        <f t="shared" si="77"/>
        <v>1390</v>
      </c>
      <c r="F310" s="83"/>
      <c r="G310" s="83"/>
      <c r="H310" s="83"/>
      <c r="I310" s="83"/>
      <c r="J310" s="83"/>
      <c r="K310" s="85">
        <v>1390</v>
      </c>
    </row>
    <row r="311" spans="1:11" ht="27" customHeight="1">
      <c r="A311" s="103">
        <v>5243</v>
      </c>
      <c r="B311" s="81">
        <v>431300</v>
      </c>
      <c r="C311" s="82" t="s">
        <v>669</v>
      </c>
      <c r="D311" s="83"/>
      <c r="E311" s="84">
        <f t="shared" si="77"/>
        <v>0</v>
      </c>
      <c r="F311" s="83"/>
      <c r="G311" s="83"/>
      <c r="H311" s="83"/>
      <c r="I311" s="83"/>
      <c r="J311" s="83"/>
      <c r="K311" s="85"/>
    </row>
    <row r="312" spans="1:11" ht="27" customHeight="1">
      <c r="A312" s="102">
        <v>5244</v>
      </c>
      <c r="B312" s="74">
        <v>432000</v>
      </c>
      <c r="C312" s="77" t="s">
        <v>670</v>
      </c>
      <c r="D312" s="78">
        <f>D313</f>
        <v>0</v>
      </c>
      <c r="E312" s="78">
        <f t="shared" si="77"/>
        <v>0</v>
      </c>
      <c r="F312" s="78">
        <f aca="true" t="shared" si="80" ref="F312:K312">F313</f>
        <v>0</v>
      </c>
      <c r="G312" s="78">
        <f t="shared" si="80"/>
        <v>0</v>
      </c>
      <c r="H312" s="78">
        <f t="shared" si="80"/>
        <v>0</v>
      </c>
      <c r="I312" s="78">
        <f t="shared" si="80"/>
        <v>0</v>
      </c>
      <c r="J312" s="78">
        <f t="shared" si="80"/>
        <v>0</v>
      </c>
      <c r="K312" s="79">
        <f t="shared" si="80"/>
        <v>0</v>
      </c>
    </row>
    <row r="313" spans="1:11" ht="27" customHeight="1">
      <c r="A313" s="103">
        <v>5245</v>
      </c>
      <c r="B313" s="81">
        <v>432100</v>
      </c>
      <c r="C313" s="82" t="s">
        <v>671</v>
      </c>
      <c r="D313" s="83"/>
      <c r="E313" s="84">
        <f t="shared" si="77"/>
        <v>0</v>
      </c>
      <c r="F313" s="83"/>
      <c r="G313" s="83"/>
      <c r="H313" s="83"/>
      <c r="I313" s="83"/>
      <c r="J313" s="83"/>
      <c r="K313" s="85"/>
    </row>
    <row r="314" spans="1:11" ht="27" customHeight="1">
      <c r="A314" s="102">
        <v>5246</v>
      </c>
      <c r="B314" s="74">
        <v>433000</v>
      </c>
      <c r="C314" s="77" t="s">
        <v>672</v>
      </c>
      <c r="D314" s="78">
        <f>D315</f>
        <v>0</v>
      </c>
      <c r="E314" s="78">
        <f t="shared" si="77"/>
        <v>0</v>
      </c>
      <c r="F314" s="78">
        <f aca="true" t="shared" si="81" ref="F314:K314">F315</f>
        <v>0</v>
      </c>
      <c r="G314" s="78">
        <f t="shared" si="81"/>
        <v>0</v>
      </c>
      <c r="H314" s="78">
        <f t="shared" si="81"/>
        <v>0</v>
      </c>
      <c r="I314" s="78">
        <f t="shared" si="81"/>
        <v>0</v>
      </c>
      <c r="J314" s="78">
        <f t="shared" si="81"/>
        <v>0</v>
      </c>
      <c r="K314" s="79">
        <f t="shared" si="81"/>
        <v>0</v>
      </c>
    </row>
    <row r="315" spans="1:11" ht="27" customHeight="1">
      <c r="A315" s="103">
        <v>5247</v>
      </c>
      <c r="B315" s="81">
        <v>433100</v>
      </c>
      <c r="C315" s="82" t="s">
        <v>673</v>
      </c>
      <c r="D315" s="91"/>
      <c r="E315" s="84">
        <f t="shared" si="77"/>
        <v>0</v>
      </c>
      <c r="F315" s="83"/>
      <c r="G315" s="83"/>
      <c r="H315" s="83"/>
      <c r="I315" s="83"/>
      <c r="J315" s="83"/>
      <c r="K315" s="85"/>
    </row>
    <row r="316" spans="1:11" ht="27" customHeight="1">
      <c r="A316" s="102">
        <v>5248</v>
      </c>
      <c r="B316" s="74">
        <v>434000</v>
      </c>
      <c r="C316" s="77" t="s">
        <v>674</v>
      </c>
      <c r="D316" s="78">
        <f>SUM(D317:D319)</f>
        <v>0</v>
      </c>
      <c r="E316" s="78">
        <f t="shared" si="77"/>
        <v>0</v>
      </c>
      <c r="F316" s="78">
        <f aca="true" t="shared" si="82" ref="F316:K316">SUM(F317:F319)</f>
        <v>0</v>
      </c>
      <c r="G316" s="78">
        <f t="shared" si="82"/>
        <v>0</v>
      </c>
      <c r="H316" s="78">
        <f t="shared" si="82"/>
        <v>0</v>
      </c>
      <c r="I316" s="78">
        <f t="shared" si="82"/>
        <v>0</v>
      </c>
      <c r="J316" s="78">
        <f t="shared" si="82"/>
        <v>0</v>
      </c>
      <c r="K316" s="79">
        <f t="shared" si="82"/>
        <v>0</v>
      </c>
    </row>
    <row r="317" spans="1:11" ht="27" customHeight="1">
      <c r="A317" s="103">
        <v>5249</v>
      </c>
      <c r="B317" s="81">
        <v>434100</v>
      </c>
      <c r="C317" s="82" t="s">
        <v>675</v>
      </c>
      <c r="D317" s="91"/>
      <c r="E317" s="84">
        <f t="shared" si="77"/>
        <v>0</v>
      </c>
      <c r="F317" s="83"/>
      <c r="G317" s="83"/>
      <c r="H317" s="83"/>
      <c r="I317" s="83"/>
      <c r="J317" s="83"/>
      <c r="K317" s="85"/>
    </row>
    <row r="318" spans="1:11" ht="27" customHeight="1">
      <c r="A318" s="103">
        <v>5250</v>
      </c>
      <c r="B318" s="81">
        <v>434200</v>
      </c>
      <c r="C318" s="82" t="s">
        <v>676</v>
      </c>
      <c r="D318" s="83"/>
      <c r="E318" s="84">
        <f t="shared" si="77"/>
        <v>0</v>
      </c>
      <c r="F318" s="83"/>
      <c r="G318" s="83"/>
      <c r="H318" s="83"/>
      <c r="I318" s="83"/>
      <c r="J318" s="83"/>
      <c r="K318" s="85"/>
    </row>
    <row r="319" spans="1:11" ht="27" customHeight="1">
      <c r="A319" s="103">
        <v>5251</v>
      </c>
      <c r="B319" s="81">
        <v>434300</v>
      </c>
      <c r="C319" s="82" t="s">
        <v>677</v>
      </c>
      <c r="D319" s="83"/>
      <c r="E319" s="84">
        <f t="shared" si="77"/>
        <v>0</v>
      </c>
      <c r="F319" s="83"/>
      <c r="G319" s="83"/>
      <c r="H319" s="83"/>
      <c r="I319" s="83"/>
      <c r="J319" s="83"/>
      <c r="K319" s="85"/>
    </row>
    <row r="320" spans="1:11" ht="27" customHeight="1">
      <c r="A320" s="102">
        <v>5252</v>
      </c>
      <c r="B320" s="74">
        <v>435000</v>
      </c>
      <c r="C320" s="77" t="s">
        <v>678</v>
      </c>
      <c r="D320" s="78">
        <f>D321</f>
        <v>0</v>
      </c>
      <c r="E320" s="78">
        <f t="shared" si="77"/>
        <v>0</v>
      </c>
      <c r="F320" s="78">
        <f aca="true" t="shared" si="83" ref="F320:K320">F321</f>
        <v>0</v>
      </c>
      <c r="G320" s="78">
        <f t="shared" si="83"/>
        <v>0</v>
      </c>
      <c r="H320" s="78">
        <f t="shared" si="83"/>
        <v>0</v>
      </c>
      <c r="I320" s="78">
        <f t="shared" si="83"/>
        <v>0</v>
      </c>
      <c r="J320" s="78">
        <f t="shared" si="83"/>
        <v>0</v>
      </c>
      <c r="K320" s="79">
        <f t="shared" si="83"/>
        <v>0</v>
      </c>
    </row>
    <row r="321" spans="1:11" ht="27" customHeight="1">
      <c r="A321" s="103">
        <v>5253</v>
      </c>
      <c r="B321" s="81">
        <v>435100</v>
      </c>
      <c r="C321" s="82" t="s">
        <v>679</v>
      </c>
      <c r="D321" s="83"/>
      <c r="E321" s="84">
        <f t="shared" si="77"/>
        <v>0</v>
      </c>
      <c r="F321" s="83"/>
      <c r="G321" s="83"/>
      <c r="H321" s="83"/>
      <c r="I321" s="83"/>
      <c r="J321" s="83"/>
      <c r="K321" s="85"/>
    </row>
    <row r="322" spans="1:11" ht="27" customHeight="1">
      <c r="A322" s="102">
        <v>5254</v>
      </c>
      <c r="B322" s="74">
        <v>440000</v>
      </c>
      <c r="C322" s="77" t="s">
        <v>680</v>
      </c>
      <c r="D322" s="78">
        <f>D323+D337+D344+D346</f>
        <v>0</v>
      </c>
      <c r="E322" s="78">
        <f t="shared" si="77"/>
        <v>0</v>
      </c>
      <c r="F322" s="78">
        <f aca="true" t="shared" si="84" ref="F322:K322">F323+F337+F344+F346</f>
        <v>0</v>
      </c>
      <c r="G322" s="78">
        <f t="shared" si="84"/>
        <v>0</v>
      </c>
      <c r="H322" s="78">
        <f t="shared" si="84"/>
        <v>0</v>
      </c>
      <c r="I322" s="78">
        <f t="shared" si="84"/>
        <v>0</v>
      </c>
      <c r="J322" s="78">
        <f t="shared" si="84"/>
        <v>0</v>
      </c>
      <c r="K322" s="79">
        <f t="shared" si="84"/>
        <v>0</v>
      </c>
    </row>
    <row r="323" spans="1:11" ht="27" customHeight="1">
      <c r="A323" s="102">
        <v>5255</v>
      </c>
      <c r="B323" s="74">
        <v>441000</v>
      </c>
      <c r="C323" s="77" t="s">
        <v>681</v>
      </c>
      <c r="D323" s="78">
        <f>SUM(D324:D336)</f>
        <v>0</v>
      </c>
      <c r="E323" s="78">
        <f t="shared" si="77"/>
        <v>0</v>
      </c>
      <c r="F323" s="78">
        <f aca="true" t="shared" si="85" ref="F323:K323">SUM(F324:F336)</f>
        <v>0</v>
      </c>
      <c r="G323" s="78">
        <f t="shared" si="85"/>
        <v>0</v>
      </c>
      <c r="H323" s="78">
        <f t="shared" si="85"/>
        <v>0</v>
      </c>
      <c r="I323" s="78">
        <f t="shared" si="85"/>
        <v>0</v>
      </c>
      <c r="J323" s="78">
        <f t="shared" si="85"/>
        <v>0</v>
      </c>
      <c r="K323" s="79">
        <f t="shared" si="85"/>
        <v>0</v>
      </c>
    </row>
    <row r="324" spans="1:11" ht="27" customHeight="1">
      <c r="A324" s="103">
        <v>5256</v>
      </c>
      <c r="B324" s="81">
        <v>441100</v>
      </c>
      <c r="C324" s="82" t="s">
        <v>169</v>
      </c>
      <c r="D324" s="91"/>
      <c r="E324" s="84">
        <f t="shared" si="77"/>
        <v>0</v>
      </c>
      <c r="F324" s="83"/>
      <c r="G324" s="83"/>
      <c r="H324" s="83"/>
      <c r="I324" s="83"/>
      <c r="J324" s="83"/>
      <c r="K324" s="85"/>
    </row>
    <row r="325" spans="1:11" ht="27" customHeight="1">
      <c r="A325" s="103">
        <v>5257</v>
      </c>
      <c r="B325" s="81">
        <v>441200</v>
      </c>
      <c r="C325" s="82" t="s">
        <v>170</v>
      </c>
      <c r="D325" s="83"/>
      <c r="E325" s="84">
        <f t="shared" si="77"/>
        <v>0</v>
      </c>
      <c r="F325" s="83"/>
      <c r="G325" s="83"/>
      <c r="H325" s="83"/>
      <c r="I325" s="83"/>
      <c r="J325" s="83"/>
      <c r="K325" s="85"/>
    </row>
    <row r="326" spans="1:11" ht="16.5" customHeight="1">
      <c r="A326" s="211" t="s">
        <v>261</v>
      </c>
      <c r="B326" s="212" t="s">
        <v>262</v>
      </c>
      <c r="C326" s="213" t="s">
        <v>263</v>
      </c>
      <c r="D326" s="213" t="s">
        <v>634</v>
      </c>
      <c r="E326" s="213" t="s">
        <v>635</v>
      </c>
      <c r="F326" s="213"/>
      <c r="G326" s="213"/>
      <c r="H326" s="213"/>
      <c r="I326" s="213"/>
      <c r="J326" s="213"/>
      <c r="K326" s="214"/>
    </row>
    <row r="327" spans="1:11" ht="27" customHeight="1">
      <c r="A327" s="211"/>
      <c r="B327" s="212"/>
      <c r="C327" s="213"/>
      <c r="D327" s="213"/>
      <c r="E327" s="213" t="s">
        <v>266</v>
      </c>
      <c r="F327" s="213" t="s">
        <v>652</v>
      </c>
      <c r="G327" s="213"/>
      <c r="H327" s="213"/>
      <c r="I327" s="213" t="s">
        <v>268</v>
      </c>
      <c r="J327" s="213" t="s">
        <v>269</v>
      </c>
      <c r="K327" s="214" t="s">
        <v>270</v>
      </c>
    </row>
    <row r="328" spans="1:11" ht="27" customHeight="1">
      <c r="A328" s="211"/>
      <c r="B328" s="212"/>
      <c r="C328" s="213"/>
      <c r="D328" s="213"/>
      <c r="E328" s="213"/>
      <c r="F328" s="87" t="s">
        <v>271</v>
      </c>
      <c r="G328" s="87" t="s">
        <v>272</v>
      </c>
      <c r="H328" s="87" t="s">
        <v>273</v>
      </c>
      <c r="I328" s="213"/>
      <c r="J328" s="213"/>
      <c r="K328" s="214"/>
    </row>
    <row r="329" spans="1:11" ht="11.25" customHeight="1">
      <c r="A329" s="104" t="s">
        <v>399</v>
      </c>
      <c r="B329" s="86" t="s">
        <v>400</v>
      </c>
      <c r="C329" s="86" t="s">
        <v>401</v>
      </c>
      <c r="D329" s="86" t="s">
        <v>402</v>
      </c>
      <c r="E329" s="86" t="s">
        <v>403</v>
      </c>
      <c r="F329" s="86" t="s">
        <v>404</v>
      </c>
      <c r="G329" s="86" t="s">
        <v>405</v>
      </c>
      <c r="H329" s="86" t="s">
        <v>406</v>
      </c>
      <c r="I329" s="86" t="s">
        <v>407</v>
      </c>
      <c r="J329" s="86" t="s">
        <v>408</v>
      </c>
      <c r="K329" s="105" t="s">
        <v>409</v>
      </c>
    </row>
    <row r="330" spans="1:11" ht="27" customHeight="1">
      <c r="A330" s="103">
        <v>5258</v>
      </c>
      <c r="B330" s="81">
        <v>441300</v>
      </c>
      <c r="C330" s="82" t="s">
        <v>171</v>
      </c>
      <c r="D330" s="83"/>
      <c r="E330" s="84">
        <f t="shared" si="77"/>
        <v>0</v>
      </c>
      <c r="F330" s="83"/>
      <c r="G330" s="83"/>
      <c r="H330" s="83"/>
      <c r="I330" s="83"/>
      <c r="J330" s="83"/>
      <c r="K330" s="85"/>
    </row>
    <row r="331" spans="1:11" ht="27" customHeight="1">
      <c r="A331" s="103">
        <v>5259</v>
      </c>
      <c r="B331" s="81">
        <v>441400</v>
      </c>
      <c r="C331" s="82" t="s">
        <v>221</v>
      </c>
      <c r="D331" s="83"/>
      <c r="E331" s="84">
        <f t="shared" si="77"/>
        <v>0</v>
      </c>
      <c r="F331" s="83"/>
      <c r="G331" s="83"/>
      <c r="H331" s="83"/>
      <c r="I331" s="83"/>
      <c r="J331" s="83"/>
      <c r="K331" s="85"/>
    </row>
    <row r="332" spans="1:11" ht="12.75">
      <c r="A332" s="103">
        <v>5260</v>
      </c>
      <c r="B332" s="81">
        <v>441500</v>
      </c>
      <c r="C332" s="82" t="s">
        <v>222</v>
      </c>
      <c r="D332" s="83"/>
      <c r="E332" s="84">
        <f t="shared" si="77"/>
        <v>0</v>
      </c>
      <c r="F332" s="83"/>
      <c r="G332" s="83"/>
      <c r="H332" s="83"/>
      <c r="I332" s="83"/>
      <c r="J332" s="83"/>
      <c r="K332" s="85"/>
    </row>
    <row r="333" spans="1:11" ht="27" customHeight="1">
      <c r="A333" s="103">
        <v>5261</v>
      </c>
      <c r="B333" s="81">
        <v>441600</v>
      </c>
      <c r="C333" s="82" t="s">
        <v>223</v>
      </c>
      <c r="D333" s="83"/>
      <c r="E333" s="84">
        <f t="shared" si="77"/>
        <v>0</v>
      </c>
      <c r="F333" s="83"/>
      <c r="G333" s="83"/>
      <c r="H333" s="83"/>
      <c r="I333" s="83"/>
      <c r="J333" s="83"/>
      <c r="K333" s="85"/>
    </row>
    <row r="334" spans="1:11" ht="27" customHeight="1">
      <c r="A334" s="103">
        <v>5262</v>
      </c>
      <c r="B334" s="81">
        <v>441700</v>
      </c>
      <c r="C334" s="82" t="s">
        <v>224</v>
      </c>
      <c r="D334" s="83"/>
      <c r="E334" s="84">
        <f t="shared" si="77"/>
        <v>0</v>
      </c>
      <c r="F334" s="83"/>
      <c r="G334" s="83"/>
      <c r="H334" s="83"/>
      <c r="I334" s="83"/>
      <c r="J334" s="83"/>
      <c r="K334" s="85"/>
    </row>
    <row r="335" spans="1:11" ht="27" customHeight="1">
      <c r="A335" s="103">
        <v>5263</v>
      </c>
      <c r="B335" s="81">
        <v>441800</v>
      </c>
      <c r="C335" s="82" t="s">
        <v>225</v>
      </c>
      <c r="D335" s="83"/>
      <c r="E335" s="84">
        <f t="shared" si="77"/>
        <v>0</v>
      </c>
      <c r="F335" s="83"/>
      <c r="G335" s="83"/>
      <c r="H335" s="83"/>
      <c r="I335" s="83"/>
      <c r="J335" s="83"/>
      <c r="K335" s="85"/>
    </row>
    <row r="336" spans="1:11" ht="27" customHeight="1">
      <c r="A336" s="103">
        <v>5264</v>
      </c>
      <c r="B336" s="81">
        <v>441900</v>
      </c>
      <c r="C336" s="82" t="s">
        <v>501</v>
      </c>
      <c r="D336" s="83"/>
      <c r="E336" s="84">
        <f t="shared" si="77"/>
        <v>0</v>
      </c>
      <c r="F336" s="83"/>
      <c r="G336" s="83"/>
      <c r="H336" s="83"/>
      <c r="I336" s="83"/>
      <c r="J336" s="83"/>
      <c r="K336" s="85"/>
    </row>
    <row r="337" spans="1:11" ht="27" customHeight="1">
      <c r="A337" s="102">
        <v>5265</v>
      </c>
      <c r="B337" s="74">
        <v>442000</v>
      </c>
      <c r="C337" s="77" t="s">
        <v>682</v>
      </c>
      <c r="D337" s="78">
        <f>SUM(D338:D343)</f>
        <v>0</v>
      </c>
      <c r="E337" s="78">
        <f t="shared" si="77"/>
        <v>0</v>
      </c>
      <c r="F337" s="78">
        <f aca="true" t="shared" si="86" ref="F337:K337">SUM(F338:F343)</f>
        <v>0</v>
      </c>
      <c r="G337" s="78">
        <f t="shared" si="86"/>
        <v>0</v>
      </c>
      <c r="H337" s="78">
        <f t="shared" si="86"/>
        <v>0</v>
      </c>
      <c r="I337" s="78">
        <f t="shared" si="86"/>
        <v>0</v>
      </c>
      <c r="J337" s="78">
        <f t="shared" si="86"/>
        <v>0</v>
      </c>
      <c r="K337" s="79">
        <f t="shared" si="86"/>
        <v>0</v>
      </c>
    </row>
    <row r="338" spans="1:11" ht="27" customHeight="1">
      <c r="A338" s="103">
        <v>5266</v>
      </c>
      <c r="B338" s="81">
        <v>442100</v>
      </c>
      <c r="C338" s="82" t="s">
        <v>226</v>
      </c>
      <c r="D338" s="91"/>
      <c r="E338" s="84">
        <f t="shared" si="77"/>
        <v>0</v>
      </c>
      <c r="F338" s="83"/>
      <c r="G338" s="83"/>
      <c r="H338" s="83"/>
      <c r="I338" s="83"/>
      <c r="J338" s="83"/>
      <c r="K338" s="85"/>
    </row>
    <row r="339" spans="1:11" ht="27" customHeight="1">
      <c r="A339" s="103">
        <v>5267</v>
      </c>
      <c r="B339" s="81">
        <v>442200</v>
      </c>
      <c r="C339" s="82" t="s">
        <v>227</v>
      </c>
      <c r="D339" s="83"/>
      <c r="E339" s="84">
        <f t="shared" si="77"/>
        <v>0</v>
      </c>
      <c r="F339" s="83"/>
      <c r="G339" s="83"/>
      <c r="H339" s="83"/>
      <c r="I339" s="83"/>
      <c r="J339" s="83"/>
      <c r="K339" s="85"/>
    </row>
    <row r="340" spans="1:11" ht="27" customHeight="1">
      <c r="A340" s="103">
        <v>5268</v>
      </c>
      <c r="B340" s="81">
        <v>442300</v>
      </c>
      <c r="C340" s="82" t="s">
        <v>228</v>
      </c>
      <c r="D340" s="83"/>
      <c r="E340" s="84">
        <f t="shared" si="77"/>
        <v>0</v>
      </c>
      <c r="F340" s="83"/>
      <c r="G340" s="83"/>
      <c r="H340" s="83"/>
      <c r="I340" s="83"/>
      <c r="J340" s="83"/>
      <c r="K340" s="85"/>
    </row>
    <row r="341" spans="1:11" ht="27" customHeight="1">
      <c r="A341" s="103">
        <v>5269</v>
      </c>
      <c r="B341" s="81">
        <v>442400</v>
      </c>
      <c r="C341" s="82" t="s">
        <v>229</v>
      </c>
      <c r="D341" s="83"/>
      <c r="E341" s="84">
        <f t="shared" si="77"/>
        <v>0</v>
      </c>
      <c r="F341" s="83"/>
      <c r="G341" s="83"/>
      <c r="H341" s="83"/>
      <c r="I341" s="83"/>
      <c r="J341" s="83"/>
      <c r="K341" s="85"/>
    </row>
    <row r="342" spans="1:11" ht="27" customHeight="1">
      <c r="A342" s="103">
        <v>5270</v>
      </c>
      <c r="B342" s="81">
        <v>442500</v>
      </c>
      <c r="C342" s="82" t="s">
        <v>230</v>
      </c>
      <c r="D342" s="83"/>
      <c r="E342" s="84">
        <f t="shared" si="77"/>
        <v>0</v>
      </c>
      <c r="F342" s="83"/>
      <c r="G342" s="83"/>
      <c r="H342" s="83"/>
      <c r="I342" s="83"/>
      <c r="J342" s="83"/>
      <c r="K342" s="85"/>
    </row>
    <row r="343" spans="1:11" ht="27" customHeight="1">
      <c r="A343" s="103">
        <v>5271</v>
      </c>
      <c r="B343" s="81">
        <v>442600</v>
      </c>
      <c r="C343" s="82" t="s">
        <v>231</v>
      </c>
      <c r="D343" s="83"/>
      <c r="E343" s="84">
        <f t="shared" si="77"/>
        <v>0</v>
      </c>
      <c r="F343" s="83"/>
      <c r="G343" s="83"/>
      <c r="H343" s="83"/>
      <c r="I343" s="83"/>
      <c r="J343" s="83"/>
      <c r="K343" s="85"/>
    </row>
    <row r="344" spans="1:11" ht="27" customHeight="1">
      <c r="A344" s="102">
        <v>5272</v>
      </c>
      <c r="B344" s="74">
        <v>443000</v>
      </c>
      <c r="C344" s="77" t="s">
        <v>683</v>
      </c>
      <c r="D344" s="78">
        <f>D345</f>
        <v>0</v>
      </c>
      <c r="E344" s="78">
        <f t="shared" si="77"/>
        <v>0</v>
      </c>
      <c r="F344" s="78">
        <f aca="true" t="shared" si="87" ref="F344:K344">F345</f>
        <v>0</v>
      </c>
      <c r="G344" s="78">
        <f t="shared" si="87"/>
        <v>0</v>
      </c>
      <c r="H344" s="78">
        <f t="shared" si="87"/>
        <v>0</v>
      </c>
      <c r="I344" s="78">
        <f t="shared" si="87"/>
        <v>0</v>
      </c>
      <c r="J344" s="78">
        <f t="shared" si="87"/>
        <v>0</v>
      </c>
      <c r="K344" s="79">
        <f t="shared" si="87"/>
        <v>0</v>
      </c>
    </row>
    <row r="345" spans="1:11" ht="27" customHeight="1">
      <c r="A345" s="103">
        <v>5273</v>
      </c>
      <c r="B345" s="81">
        <v>443100</v>
      </c>
      <c r="C345" s="82" t="s">
        <v>684</v>
      </c>
      <c r="D345" s="91"/>
      <c r="E345" s="84">
        <f t="shared" si="77"/>
        <v>0</v>
      </c>
      <c r="F345" s="83"/>
      <c r="G345" s="83"/>
      <c r="H345" s="83"/>
      <c r="I345" s="83"/>
      <c r="J345" s="83"/>
      <c r="K345" s="85"/>
    </row>
    <row r="346" spans="1:11" ht="27" customHeight="1">
      <c r="A346" s="102">
        <v>5274</v>
      </c>
      <c r="B346" s="74">
        <v>444000</v>
      </c>
      <c r="C346" s="77" t="s">
        <v>685</v>
      </c>
      <c r="D346" s="78">
        <f>SUM(D347:D349)</f>
        <v>0</v>
      </c>
      <c r="E346" s="78">
        <f t="shared" si="77"/>
        <v>0</v>
      </c>
      <c r="F346" s="78">
        <f aca="true" t="shared" si="88" ref="F346:K346">SUM(F347:F349)</f>
        <v>0</v>
      </c>
      <c r="G346" s="78">
        <f t="shared" si="88"/>
        <v>0</v>
      </c>
      <c r="H346" s="78">
        <f t="shared" si="88"/>
        <v>0</v>
      </c>
      <c r="I346" s="78">
        <f t="shared" si="88"/>
        <v>0</v>
      </c>
      <c r="J346" s="78">
        <f t="shared" si="88"/>
        <v>0</v>
      </c>
      <c r="K346" s="79">
        <f t="shared" si="88"/>
        <v>0</v>
      </c>
    </row>
    <row r="347" spans="1:11" ht="27" customHeight="1">
      <c r="A347" s="103">
        <v>5275</v>
      </c>
      <c r="B347" s="81">
        <v>444100</v>
      </c>
      <c r="C347" s="82" t="s">
        <v>359</v>
      </c>
      <c r="D347" s="91"/>
      <c r="E347" s="84">
        <f t="shared" si="77"/>
        <v>0</v>
      </c>
      <c r="F347" s="83"/>
      <c r="G347" s="83"/>
      <c r="H347" s="83"/>
      <c r="I347" s="83"/>
      <c r="J347" s="83"/>
      <c r="K347" s="85"/>
    </row>
    <row r="348" spans="1:11" ht="27" customHeight="1">
      <c r="A348" s="103">
        <v>5276</v>
      </c>
      <c r="B348" s="81">
        <v>444200</v>
      </c>
      <c r="C348" s="82" t="s">
        <v>360</v>
      </c>
      <c r="D348" s="83"/>
      <c r="E348" s="84">
        <f t="shared" si="77"/>
        <v>0</v>
      </c>
      <c r="F348" s="83"/>
      <c r="G348" s="83"/>
      <c r="H348" s="83"/>
      <c r="I348" s="83"/>
      <c r="J348" s="83"/>
      <c r="K348" s="85"/>
    </row>
    <row r="349" spans="1:11" ht="27" customHeight="1">
      <c r="A349" s="103">
        <v>5277</v>
      </c>
      <c r="B349" s="81">
        <v>444300</v>
      </c>
      <c r="C349" s="82" t="s">
        <v>361</v>
      </c>
      <c r="D349" s="83"/>
      <c r="E349" s="84">
        <f t="shared" si="77"/>
        <v>0</v>
      </c>
      <c r="F349" s="83"/>
      <c r="G349" s="83"/>
      <c r="H349" s="83"/>
      <c r="I349" s="83"/>
      <c r="J349" s="83"/>
      <c r="K349" s="85"/>
    </row>
    <row r="350" spans="1:11" ht="27" customHeight="1">
      <c r="A350" s="102">
        <v>5278</v>
      </c>
      <c r="B350" s="74">
        <v>450000</v>
      </c>
      <c r="C350" s="77" t="s">
        <v>686</v>
      </c>
      <c r="D350" s="78">
        <f>D351+D358+D361+D364</f>
        <v>0</v>
      </c>
      <c r="E350" s="78">
        <f t="shared" si="77"/>
        <v>0</v>
      </c>
      <c r="F350" s="78">
        <f aca="true" t="shared" si="89" ref="F350:K350">F351+F358+F361+F364</f>
        <v>0</v>
      </c>
      <c r="G350" s="78">
        <f t="shared" si="89"/>
        <v>0</v>
      </c>
      <c r="H350" s="78">
        <f t="shared" si="89"/>
        <v>0</v>
      </c>
      <c r="I350" s="78">
        <f t="shared" si="89"/>
        <v>0</v>
      </c>
      <c r="J350" s="78">
        <f t="shared" si="89"/>
        <v>0</v>
      </c>
      <c r="K350" s="79">
        <f t="shared" si="89"/>
        <v>0</v>
      </c>
    </row>
    <row r="351" spans="1:11" ht="27" customHeight="1">
      <c r="A351" s="102">
        <v>5279</v>
      </c>
      <c r="B351" s="74">
        <v>451000</v>
      </c>
      <c r="C351" s="77" t="s">
        <v>687</v>
      </c>
      <c r="D351" s="78">
        <f>D356+D357</f>
        <v>0</v>
      </c>
      <c r="E351" s="78">
        <f t="shared" si="77"/>
        <v>0</v>
      </c>
      <c r="F351" s="78">
        <f aca="true" t="shared" si="90" ref="F351:K351">F356+F357</f>
        <v>0</v>
      </c>
      <c r="G351" s="78">
        <f t="shared" si="90"/>
        <v>0</v>
      </c>
      <c r="H351" s="78">
        <f t="shared" si="90"/>
        <v>0</v>
      </c>
      <c r="I351" s="78">
        <f t="shared" si="90"/>
        <v>0</v>
      </c>
      <c r="J351" s="78">
        <f t="shared" si="90"/>
        <v>0</v>
      </c>
      <c r="K351" s="79">
        <f t="shared" si="90"/>
        <v>0</v>
      </c>
    </row>
    <row r="352" spans="1:11" ht="15.75" customHeight="1">
      <c r="A352" s="211" t="s">
        <v>261</v>
      </c>
      <c r="B352" s="212" t="s">
        <v>262</v>
      </c>
      <c r="C352" s="213" t="s">
        <v>263</v>
      </c>
      <c r="D352" s="213" t="s">
        <v>634</v>
      </c>
      <c r="E352" s="213" t="s">
        <v>635</v>
      </c>
      <c r="F352" s="213"/>
      <c r="G352" s="213"/>
      <c r="H352" s="213"/>
      <c r="I352" s="213"/>
      <c r="J352" s="213"/>
      <c r="K352" s="214"/>
    </row>
    <row r="353" spans="1:11" ht="27" customHeight="1">
      <c r="A353" s="211"/>
      <c r="B353" s="212"/>
      <c r="C353" s="213"/>
      <c r="D353" s="213"/>
      <c r="E353" s="213" t="s">
        <v>266</v>
      </c>
      <c r="F353" s="213" t="s">
        <v>652</v>
      </c>
      <c r="G353" s="213"/>
      <c r="H353" s="213"/>
      <c r="I353" s="213" t="s">
        <v>268</v>
      </c>
      <c r="J353" s="213" t="s">
        <v>269</v>
      </c>
      <c r="K353" s="214" t="s">
        <v>270</v>
      </c>
    </row>
    <row r="354" spans="1:11" ht="27" customHeight="1">
      <c r="A354" s="211"/>
      <c r="B354" s="212"/>
      <c r="C354" s="213"/>
      <c r="D354" s="213"/>
      <c r="E354" s="213"/>
      <c r="F354" s="87" t="s">
        <v>271</v>
      </c>
      <c r="G354" s="87" t="s">
        <v>272</v>
      </c>
      <c r="H354" s="87" t="s">
        <v>273</v>
      </c>
      <c r="I354" s="213"/>
      <c r="J354" s="213"/>
      <c r="K354" s="214"/>
    </row>
    <row r="355" spans="1:11" ht="12.75" customHeight="1">
      <c r="A355" s="104" t="s">
        <v>399</v>
      </c>
      <c r="B355" s="86" t="s">
        <v>400</v>
      </c>
      <c r="C355" s="86" t="s">
        <v>401</v>
      </c>
      <c r="D355" s="86" t="s">
        <v>402</v>
      </c>
      <c r="E355" s="86" t="s">
        <v>403</v>
      </c>
      <c r="F355" s="86" t="s">
        <v>404</v>
      </c>
      <c r="G355" s="86" t="s">
        <v>405</v>
      </c>
      <c r="H355" s="86" t="s">
        <v>406</v>
      </c>
      <c r="I355" s="86" t="s">
        <v>407</v>
      </c>
      <c r="J355" s="86" t="s">
        <v>408</v>
      </c>
      <c r="K355" s="105" t="s">
        <v>409</v>
      </c>
    </row>
    <row r="356" spans="1:11" ht="25.5">
      <c r="A356" s="103">
        <v>5280</v>
      </c>
      <c r="B356" s="81">
        <v>451100</v>
      </c>
      <c r="C356" s="82" t="s">
        <v>362</v>
      </c>
      <c r="D356" s="83"/>
      <c r="E356" s="84">
        <f t="shared" si="77"/>
        <v>0</v>
      </c>
      <c r="F356" s="83"/>
      <c r="G356" s="83"/>
      <c r="H356" s="83"/>
      <c r="I356" s="83"/>
      <c r="J356" s="83"/>
      <c r="K356" s="85"/>
    </row>
    <row r="357" spans="1:11" ht="27" customHeight="1">
      <c r="A357" s="103">
        <v>5281</v>
      </c>
      <c r="B357" s="81">
        <v>451200</v>
      </c>
      <c r="C357" s="82" t="s">
        <v>363</v>
      </c>
      <c r="D357" s="83"/>
      <c r="E357" s="84">
        <f t="shared" si="77"/>
        <v>0</v>
      </c>
      <c r="F357" s="83"/>
      <c r="G357" s="83"/>
      <c r="H357" s="83"/>
      <c r="I357" s="83"/>
      <c r="J357" s="83"/>
      <c r="K357" s="85"/>
    </row>
    <row r="358" spans="1:11" ht="27" customHeight="1">
      <c r="A358" s="102">
        <v>5282</v>
      </c>
      <c r="B358" s="74">
        <v>452000</v>
      </c>
      <c r="C358" s="77" t="s">
        <v>688</v>
      </c>
      <c r="D358" s="78">
        <f>D359+D360</f>
        <v>0</v>
      </c>
      <c r="E358" s="78">
        <f t="shared" si="77"/>
        <v>0</v>
      </c>
      <c r="F358" s="78">
        <f aca="true" t="shared" si="91" ref="F358:K358">F359+F360</f>
        <v>0</v>
      </c>
      <c r="G358" s="78">
        <f t="shared" si="91"/>
        <v>0</v>
      </c>
      <c r="H358" s="78">
        <f t="shared" si="91"/>
        <v>0</v>
      </c>
      <c r="I358" s="78">
        <f t="shared" si="91"/>
        <v>0</v>
      </c>
      <c r="J358" s="78">
        <f t="shared" si="91"/>
        <v>0</v>
      </c>
      <c r="K358" s="79">
        <f t="shared" si="91"/>
        <v>0</v>
      </c>
    </row>
    <row r="359" spans="1:11" ht="25.5">
      <c r="A359" s="103">
        <v>5283</v>
      </c>
      <c r="B359" s="81">
        <v>452100</v>
      </c>
      <c r="C359" s="82" t="s">
        <v>364</v>
      </c>
      <c r="D359" s="83"/>
      <c r="E359" s="84">
        <f t="shared" si="77"/>
        <v>0</v>
      </c>
      <c r="F359" s="83"/>
      <c r="G359" s="83"/>
      <c r="H359" s="83"/>
      <c r="I359" s="83"/>
      <c r="J359" s="83"/>
      <c r="K359" s="85"/>
    </row>
    <row r="360" spans="1:11" ht="27" customHeight="1">
      <c r="A360" s="103">
        <v>5284</v>
      </c>
      <c r="B360" s="81">
        <v>452200</v>
      </c>
      <c r="C360" s="82" t="s">
        <v>365</v>
      </c>
      <c r="D360" s="83"/>
      <c r="E360" s="84">
        <f t="shared" si="77"/>
        <v>0</v>
      </c>
      <c r="F360" s="83"/>
      <c r="G360" s="83"/>
      <c r="H360" s="83"/>
      <c r="I360" s="83"/>
      <c r="J360" s="83"/>
      <c r="K360" s="85"/>
    </row>
    <row r="361" spans="1:11" ht="25.5">
      <c r="A361" s="102">
        <v>5285</v>
      </c>
      <c r="B361" s="74">
        <v>453000</v>
      </c>
      <c r="C361" s="77" t="s">
        <v>689</v>
      </c>
      <c r="D361" s="78">
        <f>D362+D363</f>
        <v>0</v>
      </c>
      <c r="E361" s="78">
        <f t="shared" si="77"/>
        <v>0</v>
      </c>
      <c r="F361" s="78">
        <f aca="true" t="shared" si="92" ref="F361:K361">F362+F363</f>
        <v>0</v>
      </c>
      <c r="G361" s="78">
        <f t="shared" si="92"/>
        <v>0</v>
      </c>
      <c r="H361" s="78">
        <f t="shared" si="92"/>
        <v>0</v>
      </c>
      <c r="I361" s="78">
        <f t="shared" si="92"/>
        <v>0</v>
      </c>
      <c r="J361" s="78">
        <f t="shared" si="92"/>
        <v>0</v>
      </c>
      <c r="K361" s="79">
        <f t="shared" si="92"/>
        <v>0</v>
      </c>
    </row>
    <row r="362" spans="1:11" ht="27" customHeight="1">
      <c r="A362" s="103">
        <v>5286</v>
      </c>
      <c r="B362" s="81">
        <v>453100</v>
      </c>
      <c r="C362" s="82" t="s">
        <v>366</v>
      </c>
      <c r="D362" s="83"/>
      <c r="E362" s="84">
        <f t="shared" si="77"/>
        <v>0</v>
      </c>
      <c r="F362" s="83"/>
      <c r="G362" s="83"/>
      <c r="H362" s="83"/>
      <c r="I362" s="83"/>
      <c r="J362" s="83"/>
      <c r="K362" s="85"/>
    </row>
    <row r="363" spans="1:11" ht="27" customHeight="1">
      <c r="A363" s="103">
        <v>5287</v>
      </c>
      <c r="B363" s="81">
        <v>453200</v>
      </c>
      <c r="C363" s="82" t="s">
        <v>367</v>
      </c>
      <c r="D363" s="83"/>
      <c r="E363" s="84">
        <f t="shared" si="77"/>
        <v>0</v>
      </c>
      <c r="F363" s="83"/>
      <c r="G363" s="83"/>
      <c r="H363" s="83"/>
      <c r="I363" s="83"/>
      <c r="J363" s="83"/>
      <c r="K363" s="85"/>
    </row>
    <row r="364" spans="1:11" ht="27" customHeight="1">
      <c r="A364" s="102">
        <v>5288</v>
      </c>
      <c r="B364" s="74">
        <v>454000</v>
      </c>
      <c r="C364" s="77" t="s">
        <v>690</v>
      </c>
      <c r="D364" s="78">
        <f>D365+D366</f>
        <v>0</v>
      </c>
      <c r="E364" s="78">
        <f t="shared" si="77"/>
        <v>0</v>
      </c>
      <c r="F364" s="78">
        <f aca="true" t="shared" si="93" ref="F364:K364">F365+F366</f>
        <v>0</v>
      </c>
      <c r="G364" s="78">
        <f t="shared" si="93"/>
        <v>0</v>
      </c>
      <c r="H364" s="78">
        <f t="shared" si="93"/>
        <v>0</v>
      </c>
      <c r="I364" s="78">
        <f t="shared" si="93"/>
        <v>0</v>
      </c>
      <c r="J364" s="78">
        <f t="shared" si="93"/>
        <v>0</v>
      </c>
      <c r="K364" s="79">
        <f t="shared" si="93"/>
        <v>0</v>
      </c>
    </row>
    <row r="365" spans="1:11" ht="27" customHeight="1">
      <c r="A365" s="103">
        <v>5289</v>
      </c>
      <c r="B365" s="81">
        <v>454100</v>
      </c>
      <c r="C365" s="82" t="s">
        <v>368</v>
      </c>
      <c r="D365" s="83"/>
      <c r="E365" s="84">
        <f t="shared" si="77"/>
        <v>0</v>
      </c>
      <c r="F365" s="83"/>
      <c r="G365" s="83"/>
      <c r="H365" s="83"/>
      <c r="I365" s="83"/>
      <c r="J365" s="83"/>
      <c r="K365" s="85"/>
    </row>
    <row r="366" spans="1:11" ht="27" customHeight="1">
      <c r="A366" s="103">
        <v>5290</v>
      </c>
      <c r="B366" s="81">
        <v>454200</v>
      </c>
      <c r="C366" s="82" t="s">
        <v>369</v>
      </c>
      <c r="D366" s="83"/>
      <c r="E366" s="84">
        <f t="shared" si="77"/>
        <v>0</v>
      </c>
      <c r="F366" s="83"/>
      <c r="G366" s="83"/>
      <c r="H366" s="83"/>
      <c r="I366" s="83"/>
      <c r="J366" s="83"/>
      <c r="K366" s="85"/>
    </row>
    <row r="367" spans="1:11" ht="27" customHeight="1">
      <c r="A367" s="102">
        <v>5291</v>
      </c>
      <c r="B367" s="74">
        <v>460000</v>
      </c>
      <c r="C367" s="77" t="s">
        <v>691</v>
      </c>
      <c r="D367" s="78">
        <f>D368+D371+D374+D381+D384</f>
        <v>0</v>
      </c>
      <c r="E367" s="78">
        <f t="shared" si="77"/>
        <v>0</v>
      </c>
      <c r="F367" s="78">
        <f aca="true" t="shared" si="94" ref="F367:K367">F368+F371+F374+F381+F384</f>
        <v>0</v>
      </c>
      <c r="G367" s="78">
        <f t="shared" si="94"/>
        <v>0</v>
      </c>
      <c r="H367" s="78">
        <f t="shared" si="94"/>
        <v>0</v>
      </c>
      <c r="I367" s="78">
        <f t="shared" si="94"/>
        <v>0</v>
      </c>
      <c r="J367" s="78">
        <f t="shared" si="94"/>
        <v>0</v>
      </c>
      <c r="K367" s="79">
        <f t="shared" si="94"/>
        <v>0</v>
      </c>
    </row>
    <row r="368" spans="1:11" ht="27" customHeight="1">
      <c r="A368" s="102">
        <v>5292</v>
      </c>
      <c r="B368" s="74">
        <v>461000</v>
      </c>
      <c r="C368" s="77" t="s">
        <v>692</v>
      </c>
      <c r="D368" s="78">
        <f>D369+D370</f>
        <v>0</v>
      </c>
      <c r="E368" s="78">
        <f t="shared" si="77"/>
        <v>0</v>
      </c>
      <c r="F368" s="78">
        <f aca="true" t="shared" si="95" ref="F368:K368">F369+F370</f>
        <v>0</v>
      </c>
      <c r="G368" s="78">
        <f t="shared" si="95"/>
        <v>0</v>
      </c>
      <c r="H368" s="78">
        <f t="shared" si="95"/>
        <v>0</v>
      </c>
      <c r="I368" s="78">
        <f t="shared" si="95"/>
        <v>0</v>
      </c>
      <c r="J368" s="78">
        <f t="shared" si="95"/>
        <v>0</v>
      </c>
      <c r="K368" s="79">
        <f t="shared" si="95"/>
        <v>0</v>
      </c>
    </row>
    <row r="369" spans="1:11" ht="27" customHeight="1">
      <c r="A369" s="103">
        <v>5293</v>
      </c>
      <c r="B369" s="81">
        <v>461100</v>
      </c>
      <c r="C369" s="82" t="s">
        <v>13</v>
      </c>
      <c r="D369" s="83"/>
      <c r="E369" s="84">
        <f t="shared" si="77"/>
        <v>0</v>
      </c>
      <c r="F369" s="83"/>
      <c r="G369" s="83"/>
      <c r="H369" s="83"/>
      <c r="I369" s="83"/>
      <c r="J369" s="83"/>
      <c r="K369" s="85"/>
    </row>
    <row r="370" spans="1:11" ht="27" customHeight="1">
      <c r="A370" s="103">
        <v>5294</v>
      </c>
      <c r="B370" s="81">
        <v>461200</v>
      </c>
      <c r="C370" s="82" t="s">
        <v>14</v>
      </c>
      <c r="D370" s="83"/>
      <c r="E370" s="84">
        <f t="shared" si="77"/>
        <v>0</v>
      </c>
      <c r="F370" s="83"/>
      <c r="G370" s="83"/>
      <c r="H370" s="83"/>
      <c r="I370" s="83"/>
      <c r="J370" s="83"/>
      <c r="K370" s="85"/>
    </row>
    <row r="371" spans="1:11" ht="27" customHeight="1">
      <c r="A371" s="102">
        <v>5295</v>
      </c>
      <c r="B371" s="74">
        <v>462000</v>
      </c>
      <c r="C371" s="77" t="s">
        <v>693</v>
      </c>
      <c r="D371" s="78">
        <f>D372+D373</f>
        <v>0</v>
      </c>
      <c r="E371" s="78">
        <f t="shared" si="77"/>
        <v>0</v>
      </c>
      <c r="F371" s="78">
        <f aca="true" t="shared" si="96" ref="F371:K371">F372+F373</f>
        <v>0</v>
      </c>
      <c r="G371" s="78">
        <f t="shared" si="96"/>
        <v>0</v>
      </c>
      <c r="H371" s="78">
        <f t="shared" si="96"/>
        <v>0</v>
      </c>
      <c r="I371" s="78">
        <f t="shared" si="96"/>
        <v>0</v>
      </c>
      <c r="J371" s="78">
        <f t="shared" si="96"/>
        <v>0</v>
      </c>
      <c r="K371" s="79">
        <f t="shared" si="96"/>
        <v>0</v>
      </c>
    </row>
    <row r="372" spans="1:11" ht="27" customHeight="1">
      <c r="A372" s="103">
        <v>5296</v>
      </c>
      <c r="B372" s="81">
        <v>462100</v>
      </c>
      <c r="C372" s="82" t="s">
        <v>694</v>
      </c>
      <c r="D372" s="83"/>
      <c r="E372" s="84">
        <f t="shared" si="77"/>
        <v>0</v>
      </c>
      <c r="F372" s="83"/>
      <c r="G372" s="83"/>
      <c r="H372" s="83"/>
      <c r="I372" s="83"/>
      <c r="J372" s="83"/>
      <c r="K372" s="85"/>
    </row>
    <row r="373" spans="1:11" ht="27" customHeight="1">
      <c r="A373" s="103">
        <v>5297</v>
      </c>
      <c r="B373" s="81">
        <v>462200</v>
      </c>
      <c r="C373" s="82" t="s">
        <v>695</v>
      </c>
      <c r="D373" s="83"/>
      <c r="E373" s="84">
        <f t="shared" si="77"/>
        <v>0</v>
      </c>
      <c r="F373" s="83"/>
      <c r="G373" s="83"/>
      <c r="H373" s="83"/>
      <c r="I373" s="83"/>
      <c r="J373" s="83"/>
      <c r="K373" s="85"/>
    </row>
    <row r="374" spans="1:11" ht="27" customHeight="1">
      <c r="A374" s="102">
        <v>5298</v>
      </c>
      <c r="B374" s="74">
        <v>463000</v>
      </c>
      <c r="C374" s="77" t="s">
        <v>696</v>
      </c>
      <c r="D374" s="78">
        <f>D375+D380</f>
        <v>0</v>
      </c>
      <c r="E374" s="78">
        <f aca="true" t="shared" si="97" ref="E374:E453">SUM(F374:K374)</f>
        <v>0</v>
      </c>
      <c r="F374" s="78">
        <f aca="true" t="shared" si="98" ref="F374:K374">F375+F380</f>
        <v>0</v>
      </c>
      <c r="G374" s="78">
        <f t="shared" si="98"/>
        <v>0</v>
      </c>
      <c r="H374" s="78">
        <f t="shared" si="98"/>
        <v>0</v>
      </c>
      <c r="I374" s="78">
        <f t="shared" si="98"/>
        <v>0</v>
      </c>
      <c r="J374" s="78">
        <f t="shared" si="98"/>
        <v>0</v>
      </c>
      <c r="K374" s="79">
        <f t="shared" si="98"/>
        <v>0</v>
      </c>
    </row>
    <row r="375" spans="1:11" ht="27" customHeight="1">
      <c r="A375" s="103">
        <v>5299</v>
      </c>
      <c r="B375" s="81">
        <v>463100</v>
      </c>
      <c r="C375" s="82" t="s">
        <v>697</v>
      </c>
      <c r="D375" s="83"/>
      <c r="E375" s="84">
        <f t="shared" si="97"/>
        <v>0</v>
      </c>
      <c r="F375" s="83"/>
      <c r="G375" s="83"/>
      <c r="H375" s="83"/>
      <c r="I375" s="83"/>
      <c r="J375" s="83"/>
      <c r="K375" s="85"/>
    </row>
    <row r="376" spans="1:11" ht="15.75" customHeight="1">
      <c r="A376" s="211" t="s">
        <v>261</v>
      </c>
      <c r="B376" s="212" t="s">
        <v>262</v>
      </c>
      <c r="C376" s="213" t="s">
        <v>263</v>
      </c>
      <c r="D376" s="213" t="s">
        <v>634</v>
      </c>
      <c r="E376" s="213" t="s">
        <v>635</v>
      </c>
      <c r="F376" s="213"/>
      <c r="G376" s="213"/>
      <c r="H376" s="213"/>
      <c r="I376" s="213"/>
      <c r="J376" s="213"/>
      <c r="K376" s="214"/>
    </row>
    <row r="377" spans="1:11" ht="27" customHeight="1">
      <c r="A377" s="211"/>
      <c r="B377" s="212"/>
      <c r="C377" s="213"/>
      <c r="D377" s="213"/>
      <c r="E377" s="213" t="s">
        <v>266</v>
      </c>
      <c r="F377" s="213" t="s">
        <v>652</v>
      </c>
      <c r="G377" s="213"/>
      <c r="H377" s="213"/>
      <c r="I377" s="213" t="s">
        <v>268</v>
      </c>
      <c r="J377" s="213" t="s">
        <v>269</v>
      </c>
      <c r="K377" s="214" t="s">
        <v>270</v>
      </c>
    </row>
    <row r="378" spans="1:11" ht="27" customHeight="1">
      <c r="A378" s="211"/>
      <c r="B378" s="212"/>
      <c r="C378" s="213"/>
      <c r="D378" s="213"/>
      <c r="E378" s="213"/>
      <c r="F378" s="87" t="s">
        <v>271</v>
      </c>
      <c r="G378" s="87" t="s">
        <v>272</v>
      </c>
      <c r="H378" s="87" t="s">
        <v>273</v>
      </c>
      <c r="I378" s="213"/>
      <c r="J378" s="213"/>
      <c r="K378" s="214"/>
    </row>
    <row r="379" spans="1:11" ht="12" customHeight="1">
      <c r="A379" s="104" t="s">
        <v>399</v>
      </c>
      <c r="B379" s="86" t="s">
        <v>400</v>
      </c>
      <c r="C379" s="86" t="s">
        <v>401</v>
      </c>
      <c r="D379" s="86" t="s">
        <v>402</v>
      </c>
      <c r="E379" s="86" t="s">
        <v>403</v>
      </c>
      <c r="F379" s="86" t="s">
        <v>404</v>
      </c>
      <c r="G379" s="86" t="s">
        <v>405</v>
      </c>
      <c r="H379" s="86" t="s">
        <v>406</v>
      </c>
      <c r="I379" s="86" t="s">
        <v>407</v>
      </c>
      <c r="J379" s="86" t="s">
        <v>408</v>
      </c>
      <c r="K379" s="105" t="s">
        <v>409</v>
      </c>
    </row>
    <row r="380" spans="1:11" ht="27" customHeight="1">
      <c r="A380" s="103">
        <v>5300</v>
      </c>
      <c r="B380" s="81">
        <v>463200</v>
      </c>
      <c r="C380" s="82" t="s">
        <v>698</v>
      </c>
      <c r="D380" s="83"/>
      <c r="E380" s="84">
        <f t="shared" si="97"/>
        <v>0</v>
      </c>
      <c r="F380" s="83"/>
      <c r="G380" s="83"/>
      <c r="H380" s="83"/>
      <c r="I380" s="83"/>
      <c r="J380" s="83"/>
      <c r="K380" s="85"/>
    </row>
    <row r="381" spans="1:11" ht="27" customHeight="1">
      <c r="A381" s="102">
        <v>5301</v>
      </c>
      <c r="B381" s="74">
        <v>464000</v>
      </c>
      <c r="C381" s="77" t="s">
        <v>699</v>
      </c>
      <c r="D381" s="78">
        <f>D382+D383</f>
        <v>0</v>
      </c>
      <c r="E381" s="78">
        <f t="shared" si="97"/>
        <v>0</v>
      </c>
      <c r="F381" s="78">
        <f aca="true" t="shared" si="99" ref="F381:K381">F382+F383</f>
        <v>0</v>
      </c>
      <c r="G381" s="78">
        <f t="shared" si="99"/>
        <v>0</v>
      </c>
      <c r="H381" s="78">
        <f t="shared" si="99"/>
        <v>0</v>
      </c>
      <c r="I381" s="78">
        <f t="shared" si="99"/>
        <v>0</v>
      </c>
      <c r="J381" s="78">
        <f t="shared" si="99"/>
        <v>0</v>
      </c>
      <c r="K381" s="79">
        <f t="shared" si="99"/>
        <v>0</v>
      </c>
    </row>
    <row r="382" spans="1:11" ht="27" customHeight="1">
      <c r="A382" s="103">
        <v>5302</v>
      </c>
      <c r="B382" s="81">
        <v>464100</v>
      </c>
      <c r="C382" s="82" t="s">
        <v>700</v>
      </c>
      <c r="D382" s="83"/>
      <c r="E382" s="84">
        <f t="shared" si="97"/>
        <v>0</v>
      </c>
      <c r="F382" s="83"/>
      <c r="G382" s="83"/>
      <c r="H382" s="83"/>
      <c r="I382" s="83"/>
      <c r="J382" s="83"/>
      <c r="K382" s="85"/>
    </row>
    <row r="383" spans="1:11" ht="27" customHeight="1">
      <c r="A383" s="103">
        <v>5303</v>
      </c>
      <c r="B383" s="81">
        <v>464200</v>
      </c>
      <c r="C383" s="82" t="s">
        <v>701</v>
      </c>
      <c r="D383" s="83"/>
      <c r="E383" s="84">
        <f t="shared" si="97"/>
        <v>0</v>
      </c>
      <c r="F383" s="83"/>
      <c r="G383" s="83"/>
      <c r="H383" s="83"/>
      <c r="I383" s="83"/>
      <c r="J383" s="83"/>
      <c r="K383" s="85"/>
    </row>
    <row r="384" spans="1:11" ht="27" customHeight="1">
      <c r="A384" s="102">
        <v>5304</v>
      </c>
      <c r="B384" s="74">
        <v>465000</v>
      </c>
      <c r="C384" s="77" t="s">
        <v>702</v>
      </c>
      <c r="D384" s="78">
        <f>D385+D386</f>
        <v>0</v>
      </c>
      <c r="E384" s="78">
        <f t="shared" si="97"/>
        <v>0</v>
      </c>
      <c r="F384" s="78">
        <f aca="true" t="shared" si="100" ref="F384:K384">F385+F386</f>
        <v>0</v>
      </c>
      <c r="G384" s="78">
        <f t="shared" si="100"/>
        <v>0</v>
      </c>
      <c r="H384" s="78">
        <f t="shared" si="100"/>
        <v>0</v>
      </c>
      <c r="I384" s="78">
        <f t="shared" si="100"/>
        <v>0</v>
      </c>
      <c r="J384" s="78">
        <f t="shared" si="100"/>
        <v>0</v>
      </c>
      <c r="K384" s="79">
        <f t="shared" si="100"/>
        <v>0</v>
      </c>
    </row>
    <row r="385" spans="1:11" ht="27" customHeight="1">
      <c r="A385" s="103">
        <v>5305</v>
      </c>
      <c r="B385" s="81">
        <v>465100</v>
      </c>
      <c r="C385" s="82" t="s">
        <v>703</v>
      </c>
      <c r="D385" s="83"/>
      <c r="E385" s="84">
        <f t="shared" si="97"/>
        <v>0</v>
      </c>
      <c r="F385" s="83"/>
      <c r="G385" s="83"/>
      <c r="H385" s="83"/>
      <c r="I385" s="83"/>
      <c r="J385" s="83"/>
      <c r="K385" s="85"/>
    </row>
    <row r="386" spans="1:11" ht="27" customHeight="1">
      <c r="A386" s="103">
        <v>5306</v>
      </c>
      <c r="B386" s="81">
        <v>465200</v>
      </c>
      <c r="C386" s="82" t="s">
        <v>704</v>
      </c>
      <c r="D386" s="83"/>
      <c r="E386" s="84">
        <f t="shared" si="97"/>
        <v>0</v>
      </c>
      <c r="F386" s="83"/>
      <c r="G386" s="83"/>
      <c r="H386" s="83"/>
      <c r="I386" s="83"/>
      <c r="J386" s="83"/>
      <c r="K386" s="85"/>
    </row>
    <row r="387" spans="1:11" ht="27" customHeight="1">
      <c r="A387" s="102">
        <v>5307</v>
      </c>
      <c r="B387" s="74">
        <v>470000</v>
      </c>
      <c r="C387" s="77" t="s">
        <v>705</v>
      </c>
      <c r="D387" s="78">
        <f>D388+D392</f>
        <v>0</v>
      </c>
      <c r="E387" s="78">
        <f t="shared" si="97"/>
        <v>0</v>
      </c>
      <c r="F387" s="78">
        <f aca="true" t="shared" si="101" ref="F387:K387">F388+F392</f>
        <v>0</v>
      </c>
      <c r="G387" s="78">
        <f t="shared" si="101"/>
        <v>0</v>
      </c>
      <c r="H387" s="78">
        <f t="shared" si="101"/>
        <v>0</v>
      </c>
      <c r="I387" s="78">
        <f t="shared" si="101"/>
        <v>0</v>
      </c>
      <c r="J387" s="78">
        <f t="shared" si="101"/>
        <v>0</v>
      </c>
      <c r="K387" s="79">
        <f t="shared" si="101"/>
        <v>0</v>
      </c>
    </row>
    <row r="388" spans="1:11" ht="27" customHeight="1">
      <c r="A388" s="102">
        <v>5308</v>
      </c>
      <c r="B388" s="74">
        <v>471000</v>
      </c>
      <c r="C388" s="77" t="s">
        <v>706</v>
      </c>
      <c r="D388" s="78">
        <f>SUM(D389:D391)</f>
        <v>0</v>
      </c>
      <c r="E388" s="78">
        <f t="shared" si="97"/>
        <v>0</v>
      </c>
      <c r="F388" s="78">
        <f aca="true" t="shared" si="102" ref="F388:K388">SUM(F389:F391)</f>
        <v>0</v>
      </c>
      <c r="G388" s="78">
        <f t="shared" si="102"/>
        <v>0</v>
      </c>
      <c r="H388" s="78">
        <f t="shared" si="102"/>
        <v>0</v>
      </c>
      <c r="I388" s="78">
        <f t="shared" si="102"/>
        <v>0</v>
      </c>
      <c r="J388" s="78">
        <f t="shared" si="102"/>
        <v>0</v>
      </c>
      <c r="K388" s="79">
        <f t="shared" si="102"/>
        <v>0</v>
      </c>
    </row>
    <row r="389" spans="1:11" ht="27" customHeight="1">
      <c r="A389" s="103">
        <v>5309</v>
      </c>
      <c r="B389" s="81">
        <v>471100</v>
      </c>
      <c r="C389" s="82" t="s">
        <v>15</v>
      </c>
      <c r="D389" s="83"/>
      <c r="E389" s="84">
        <f t="shared" si="97"/>
        <v>0</v>
      </c>
      <c r="F389" s="83"/>
      <c r="G389" s="83"/>
      <c r="H389" s="83"/>
      <c r="I389" s="83"/>
      <c r="J389" s="83"/>
      <c r="K389" s="85"/>
    </row>
    <row r="390" spans="1:11" ht="27" customHeight="1">
      <c r="A390" s="103">
        <v>5310</v>
      </c>
      <c r="B390" s="81">
        <v>471200</v>
      </c>
      <c r="C390" s="82" t="s">
        <v>16</v>
      </c>
      <c r="D390" s="83"/>
      <c r="E390" s="84">
        <f t="shared" si="97"/>
        <v>0</v>
      </c>
      <c r="F390" s="83"/>
      <c r="G390" s="83"/>
      <c r="H390" s="83"/>
      <c r="I390" s="83"/>
      <c r="J390" s="83"/>
      <c r="K390" s="85"/>
    </row>
    <row r="391" spans="1:11" ht="27" customHeight="1">
      <c r="A391" s="103">
        <v>5311</v>
      </c>
      <c r="B391" s="81">
        <v>471900</v>
      </c>
      <c r="C391" s="82" t="s">
        <v>17</v>
      </c>
      <c r="D391" s="83"/>
      <c r="E391" s="84">
        <f t="shared" si="97"/>
        <v>0</v>
      </c>
      <c r="F391" s="83"/>
      <c r="G391" s="83"/>
      <c r="H391" s="83"/>
      <c r="I391" s="83"/>
      <c r="J391" s="83"/>
      <c r="K391" s="85"/>
    </row>
    <row r="392" spans="1:11" ht="27" customHeight="1">
      <c r="A392" s="102">
        <v>5312</v>
      </c>
      <c r="B392" s="74">
        <v>472000</v>
      </c>
      <c r="C392" s="77" t="s">
        <v>707</v>
      </c>
      <c r="D392" s="78">
        <f>SUM(D393:D405)</f>
        <v>0</v>
      </c>
      <c r="E392" s="78">
        <f t="shared" si="97"/>
        <v>0</v>
      </c>
      <c r="F392" s="78">
        <f aca="true" t="shared" si="103" ref="F392:K392">SUM(F393:F405)</f>
        <v>0</v>
      </c>
      <c r="G392" s="78">
        <f t="shared" si="103"/>
        <v>0</v>
      </c>
      <c r="H392" s="78">
        <f t="shared" si="103"/>
        <v>0</v>
      </c>
      <c r="I392" s="78">
        <f t="shared" si="103"/>
        <v>0</v>
      </c>
      <c r="J392" s="78">
        <f t="shared" si="103"/>
        <v>0</v>
      </c>
      <c r="K392" s="79">
        <f t="shared" si="103"/>
        <v>0</v>
      </c>
    </row>
    <row r="393" spans="1:11" ht="27" customHeight="1">
      <c r="A393" s="103">
        <v>5313</v>
      </c>
      <c r="B393" s="81">
        <v>472100</v>
      </c>
      <c r="C393" s="82" t="s">
        <v>18</v>
      </c>
      <c r="D393" s="83"/>
      <c r="E393" s="84">
        <f t="shared" si="97"/>
        <v>0</v>
      </c>
      <c r="F393" s="83"/>
      <c r="G393" s="83"/>
      <c r="H393" s="83"/>
      <c r="I393" s="83"/>
      <c r="J393" s="83"/>
      <c r="K393" s="85"/>
    </row>
    <row r="394" spans="1:11" ht="27" customHeight="1">
      <c r="A394" s="103">
        <v>5314</v>
      </c>
      <c r="B394" s="81">
        <v>472200</v>
      </c>
      <c r="C394" s="82" t="s">
        <v>19</v>
      </c>
      <c r="D394" s="83"/>
      <c r="E394" s="84">
        <f t="shared" si="97"/>
        <v>0</v>
      </c>
      <c r="F394" s="83"/>
      <c r="G394" s="83"/>
      <c r="H394" s="83"/>
      <c r="I394" s="83"/>
      <c r="J394" s="83"/>
      <c r="K394" s="85"/>
    </row>
    <row r="395" spans="1:11" ht="27" customHeight="1">
      <c r="A395" s="103">
        <v>5315</v>
      </c>
      <c r="B395" s="81">
        <v>472300</v>
      </c>
      <c r="C395" s="82" t="s">
        <v>20</v>
      </c>
      <c r="D395" s="83"/>
      <c r="E395" s="84">
        <f t="shared" si="97"/>
        <v>0</v>
      </c>
      <c r="F395" s="83"/>
      <c r="G395" s="83"/>
      <c r="H395" s="83"/>
      <c r="I395" s="83"/>
      <c r="J395" s="83"/>
      <c r="K395" s="85"/>
    </row>
    <row r="396" spans="1:11" ht="27" customHeight="1">
      <c r="A396" s="103">
        <v>5316</v>
      </c>
      <c r="B396" s="81">
        <v>472400</v>
      </c>
      <c r="C396" s="82" t="s">
        <v>21</v>
      </c>
      <c r="D396" s="83"/>
      <c r="E396" s="84">
        <f t="shared" si="97"/>
        <v>0</v>
      </c>
      <c r="F396" s="83"/>
      <c r="G396" s="83"/>
      <c r="H396" s="83"/>
      <c r="I396" s="83"/>
      <c r="J396" s="83"/>
      <c r="K396" s="85"/>
    </row>
    <row r="397" spans="1:11" ht="27" customHeight="1">
      <c r="A397" s="103">
        <v>5317</v>
      </c>
      <c r="B397" s="81">
        <v>472500</v>
      </c>
      <c r="C397" s="82" t="s">
        <v>22</v>
      </c>
      <c r="D397" s="83"/>
      <c r="E397" s="84">
        <f t="shared" si="97"/>
        <v>0</v>
      </c>
      <c r="F397" s="83"/>
      <c r="G397" s="83"/>
      <c r="H397" s="83"/>
      <c r="I397" s="83"/>
      <c r="J397" s="83"/>
      <c r="K397" s="85"/>
    </row>
    <row r="398" spans="1:11" ht="27" customHeight="1">
      <c r="A398" s="103">
        <v>5318</v>
      </c>
      <c r="B398" s="81">
        <v>472600</v>
      </c>
      <c r="C398" s="82" t="s">
        <v>23</v>
      </c>
      <c r="D398" s="91"/>
      <c r="E398" s="84">
        <f t="shared" si="97"/>
        <v>0</v>
      </c>
      <c r="F398" s="83"/>
      <c r="G398" s="83"/>
      <c r="H398" s="83"/>
      <c r="I398" s="83"/>
      <c r="J398" s="83"/>
      <c r="K398" s="85"/>
    </row>
    <row r="399" spans="1:11" ht="16.5" customHeight="1">
      <c r="A399" s="211" t="s">
        <v>261</v>
      </c>
      <c r="B399" s="212" t="s">
        <v>262</v>
      </c>
      <c r="C399" s="213" t="s">
        <v>263</v>
      </c>
      <c r="D399" s="213" t="s">
        <v>634</v>
      </c>
      <c r="E399" s="213" t="s">
        <v>635</v>
      </c>
      <c r="F399" s="213"/>
      <c r="G399" s="213"/>
      <c r="H399" s="213"/>
      <c r="I399" s="213"/>
      <c r="J399" s="213"/>
      <c r="K399" s="214"/>
    </row>
    <row r="400" spans="1:11" ht="27" customHeight="1">
      <c r="A400" s="211"/>
      <c r="B400" s="212"/>
      <c r="C400" s="213"/>
      <c r="D400" s="213"/>
      <c r="E400" s="213" t="s">
        <v>266</v>
      </c>
      <c r="F400" s="213" t="s">
        <v>652</v>
      </c>
      <c r="G400" s="213"/>
      <c r="H400" s="213"/>
      <c r="I400" s="213" t="s">
        <v>268</v>
      </c>
      <c r="J400" s="213" t="s">
        <v>269</v>
      </c>
      <c r="K400" s="214" t="s">
        <v>270</v>
      </c>
    </row>
    <row r="401" spans="1:11" ht="27" customHeight="1">
      <c r="A401" s="211"/>
      <c r="B401" s="212"/>
      <c r="C401" s="213"/>
      <c r="D401" s="213"/>
      <c r="E401" s="213"/>
      <c r="F401" s="87" t="s">
        <v>271</v>
      </c>
      <c r="G401" s="87" t="s">
        <v>272</v>
      </c>
      <c r="H401" s="87" t="s">
        <v>273</v>
      </c>
      <c r="I401" s="213"/>
      <c r="J401" s="213"/>
      <c r="K401" s="214"/>
    </row>
    <row r="402" spans="1:11" ht="13.5" customHeight="1">
      <c r="A402" s="104" t="s">
        <v>399</v>
      </c>
      <c r="B402" s="86" t="s">
        <v>400</v>
      </c>
      <c r="C402" s="86" t="s">
        <v>401</v>
      </c>
      <c r="D402" s="86" t="s">
        <v>402</v>
      </c>
      <c r="E402" s="86" t="s">
        <v>403</v>
      </c>
      <c r="F402" s="86" t="s">
        <v>404</v>
      </c>
      <c r="G402" s="86" t="s">
        <v>405</v>
      </c>
      <c r="H402" s="86" t="s">
        <v>406</v>
      </c>
      <c r="I402" s="86" t="s">
        <v>407</v>
      </c>
      <c r="J402" s="86" t="s">
        <v>408</v>
      </c>
      <c r="K402" s="105" t="s">
        <v>409</v>
      </c>
    </row>
    <row r="403" spans="1:11" ht="27" customHeight="1">
      <c r="A403" s="103">
        <v>5319</v>
      </c>
      <c r="B403" s="81">
        <v>472700</v>
      </c>
      <c r="C403" s="82" t="s">
        <v>24</v>
      </c>
      <c r="D403" s="91"/>
      <c r="E403" s="84">
        <f t="shared" si="97"/>
        <v>0</v>
      </c>
      <c r="F403" s="83"/>
      <c r="G403" s="83"/>
      <c r="H403" s="83"/>
      <c r="I403" s="83"/>
      <c r="J403" s="83"/>
      <c r="K403" s="85"/>
    </row>
    <row r="404" spans="1:11" ht="27" customHeight="1">
      <c r="A404" s="103">
        <v>5320</v>
      </c>
      <c r="B404" s="81">
        <v>472800</v>
      </c>
      <c r="C404" s="82" t="s">
        <v>25</v>
      </c>
      <c r="D404" s="83"/>
      <c r="E404" s="84">
        <f t="shared" si="97"/>
        <v>0</v>
      </c>
      <c r="F404" s="83"/>
      <c r="G404" s="83"/>
      <c r="H404" s="83"/>
      <c r="I404" s="83"/>
      <c r="J404" s="83"/>
      <c r="K404" s="85"/>
    </row>
    <row r="405" spans="1:11" ht="27" customHeight="1">
      <c r="A405" s="103">
        <v>5321</v>
      </c>
      <c r="B405" s="81">
        <v>472900</v>
      </c>
      <c r="C405" s="82" t="s">
        <v>26</v>
      </c>
      <c r="D405" s="83"/>
      <c r="E405" s="84">
        <f t="shared" si="97"/>
        <v>0</v>
      </c>
      <c r="F405" s="83"/>
      <c r="G405" s="83"/>
      <c r="H405" s="83"/>
      <c r="I405" s="83"/>
      <c r="J405" s="83"/>
      <c r="K405" s="85"/>
    </row>
    <row r="406" spans="1:11" ht="25.5">
      <c r="A406" s="102">
        <v>5322</v>
      </c>
      <c r="B406" s="74">
        <v>480000</v>
      </c>
      <c r="C406" s="77" t="s">
        <v>708</v>
      </c>
      <c r="D406" s="78">
        <f>D407+D410+D414+D416+D419+D425</f>
        <v>0</v>
      </c>
      <c r="E406" s="78">
        <f t="shared" si="97"/>
        <v>0</v>
      </c>
      <c r="F406" s="78">
        <f aca="true" t="shared" si="104" ref="F406:K406">F407+F410+F414+F416+F419+F425</f>
        <v>0</v>
      </c>
      <c r="G406" s="78">
        <f t="shared" si="104"/>
        <v>0</v>
      </c>
      <c r="H406" s="78">
        <f t="shared" si="104"/>
        <v>0</v>
      </c>
      <c r="I406" s="78">
        <f t="shared" si="104"/>
        <v>0</v>
      </c>
      <c r="J406" s="78">
        <f t="shared" si="104"/>
        <v>0</v>
      </c>
      <c r="K406" s="79">
        <f t="shared" si="104"/>
        <v>0</v>
      </c>
    </row>
    <row r="407" spans="1:11" ht="25.5">
      <c r="A407" s="102">
        <v>5323</v>
      </c>
      <c r="B407" s="74">
        <v>481000</v>
      </c>
      <c r="C407" s="77" t="s">
        <v>709</v>
      </c>
      <c r="D407" s="78">
        <f>D408+D409</f>
        <v>0</v>
      </c>
      <c r="E407" s="78">
        <f t="shared" si="97"/>
        <v>0</v>
      </c>
      <c r="F407" s="78">
        <f aca="true" t="shared" si="105" ref="F407:K407">F408+F409</f>
        <v>0</v>
      </c>
      <c r="G407" s="78">
        <f t="shared" si="105"/>
        <v>0</v>
      </c>
      <c r="H407" s="78">
        <f t="shared" si="105"/>
        <v>0</v>
      </c>
      <c r="I407" s="78">
        <f t="shared" si="105"/>
        <v>0</v>
      </c>
      <c r="J407" s="78">
        <f t="shared" si="105"/>
        <v>0</v>
      </c>
      <c r="K407" s="79">
        <f t="shared" si="105"/>
        <v>0</v>
      </c>
    </row>
    <row r="408" spans="1:11" ht="25.5">
      <c r="A408" s="103">
        <v>5324</v>
      </c>
      <c r="B408" s="81">
        <v>481100</v>
      </c>
      <c r="C408" s="82" t="s">
        <v>27</v>
      </c>
      <c r="D408" s="83"/>
      <c r="E408" s="84">
        <f t="shared" si="97"/>
        <v>0</v>
      </c>
      <c r="F408" s="83"/>
      <c r="G408" s="83"/>
      <c r="H408" s="83"/>
      <c r="I408" s="83"/>
      <c r="J408" s="83"/>
      <c r="K408" s="85"/>
    </row>
    <row r="409" spans="1:11" ht="25.5">
      <c r="A409" s="103">
        <v>5325</v>
      </c>
      <c r="B409" s="81">
        <v>481900</v>
      </c>
      <c r="C409" s="82" t="s">
        <v>28</v>
      </c>
      <c r="D409" s="83"/>
      <c r="E409" s="84">
        <f t="shared" si="97"/>
        <v>0</v>
      </c>
      <c r="F409" s="83"/>
      <c r="G409" s="83"/>
      <c r="H409" s="83"/>
      <c r="I409" s="83"/>
      <c r="J409" s="83"/>
      <c r="K409" s="85"/>
    </row>
    <row r="410" spans="1:11" ht="27" customHeight="1">
      <c r="A410" s="102">
        <v>5326</v>
      </c>
      <c r="B410" s="74">
        <v>482000</v>
      </c>
      <c r="C410" s="77" t="s">
        <v>710</v>
      </c>
      <c r="D410" s="78">
        <f>SUM(D411:D413)</f>
        <v>0</v>
      </c>
      <c r="E410" s="78">
        <f t="shared" si="97"/>
        <v>0</v>
      </c>
      <c r="F410" s="78">
        <f aca="true" t="shared" si="106" ref="F410:K410">SUM(F411:F413)</f>
        <v>0</v>
      </c>
      <c r="G410" s="78">
        <f t="shared" si="106"/>
        <v>0</v>
      </c>
      <c r="H410" s="78">
        <f t="shared" si="106"/>
        <v>0</v>
      </c>
      <c r="I410" s="78">
        <f t="shared" si="106"/>
        <v>0</v>
      </c>
      <c r="J410" s="78">
        <f t="shared" si="106"/>
        <v>0</v>
      </c>
      <c r="K410" s="79">
        <f t="shared" si="106"/>
        <v>0</v>
      </c>
    </row>
    <row r="411" spans="1:11" ht="27" customHeight="1">
      <c r="A411" s="103">
        <v>5327</v>
      </c>
      <c r="B411" s="81">
        <v>482100</v>
      </c>
      <c r="C411" s="82" t="s">
        <v>29</v>
      </c>
      <c r="D411" s="91"/>
      <c r="E411" s="84">
        <f t="shared" si="97"/>
        <v>0</v>
      </c>
      <c r="F411" s="83"/>
      <c r="G411" s="83"/>
      <c r="H411" s="83"/>
      <c r="I411" s="83"/>
      <c r="J411" s="83"/>
      <c r="K411" s="85"/>
    </row>
    <row r="412" spans="1:11" ht="27" customHeight="1">
      <c r="A412" s="103">
        <v>5328</v>
      </c>
      <c r="B412" s="81">
        <v>482200</v>
      </c>
      <c r="C412" s="82" t="s">
        <v>711</v>
      </c>
      <c r="D412" s="83"/>
      <c r="E412" s="84">
        <f t="shared" si="97"/>
        <v>0</v>
      </c>
      <c r="F412" s="83"/>
      <c r="G412" s="83"/>
      <c r="H412" s="83"/>
      <c r="I412" s="83"/>
      <c r="J412" s="83"/>
      <c r="K412" s="85"/>
    </row>
    <row r="413" spans="1:11" ht="27" customHeight="1">
      <c r="A413" s="103">
        <v>5329</v>
      </c>
      <c r="B413" s="81">
        <v>482300</v>
      </c>
      <c r="C413" s="82" t="s">
        <v>712</v>
      </c>
      <c r="D413" s="91"/>
      <c r="E413" s="84">
        <f t="shared" si="97"/>
        <v>0</v>
      </c>
      <c r="F413" s="83"/>
      <c r="G413" s="83"/>
      <c r="H413" s="83"/>
      <c r="I413" s="83"/>
      <c r="J413" s="83"/>
      <c r="K413" s="85"/>
    </row>
    <row r="414" spans="1:11" ht="27" customHeight="1">
      <c r="A414" s="102">
        <v>5330</v>
      </c>
      <c r="B414" s="74">
        <v>483000</v>
      </c>
      <c r="C414" s="77" t="s">
        <v>713</v>
      </c>
      <c r="D414" s="78">
        <f>D415</f>
        <v>0</v>
      </c>
      <c r="E414" s="78">
        <f t="shared" si="97"/>
        <v>0</v>
      </c>
      <c r="F414" s="78">
        <f aca="true" t="shared" si="107" ref="F414:K414">F415</f>
        <v>0</v>
      </c>
      <c r="G414" s="78">
        <f t="shared" si="107"/>
        <v>0</v>
      </c>
      <c r="H414" s="78">
        <f t="shared" si="107"/>
        <v>0</v>
      </c>
      <c r="I414" s="78">
        <f t="shared" si="107"/>
        <v>0</v>
      </c>
      <c r="J414" s="78">
        <f t="shared" si="107"/>
        <v>0</v>
      </c>
      <c r="K414" s="79">
        <f t="shared" si="107"/>
        <v>0</v>
      </c>
    </row>
    <row r="415" spans="1:11" ht="27" customHeight="1">
      <c r="A415" s="103">
        <v>5331</v>
      </c>
      <c r="B415" s="81">
        <v>483100</v>
      </c>
      <c r="C415" s="82" t="s">
        <v>714</v>
      </c>
      <c r="D415" s="91"/>
      <c r="E415" s="84">
        <f t="shared" si="97"/>
        <v>0</v>
      </c>
      <c r="F415" s="83"/>
      <c r="G415" s="83"/>
      <c r="H415" s="83"/>
      <c r="I415" s="83"/>
      <c r="J415" s="83"/>
      <c r="K415" s="85"/>
    </row>
    <row r="416" spans="1:11" ht="27" customHeight="1">
      <c r="A416" s="102">
        <v>5332</v>
      </c>
      <c r="B416" s="74">
        <v>484000</v>
      </c>
      <c r="C416" s="77" t="s">
        <v>715</v>
      </c>
      <c r="D416" s="78">
        <f>D417+D418</f>
        <v>0</v>
      </c>
      <c r="E416" s="78">
        <f t="shared" si="97"/>
        <v>0</v>
      </c>
      <c r="F416" s="78">
        <f aca="true" t="shared" si="108" ref="F416:K416">F417+F418</f>
        <v>0</v>
      </c>
      <c r="G416" s="78">
        <f t="shared" si="108"/>
        <v>0</v>
      </c>
      <c r="H416" s="78">
        <f t="shared" si="108"/>
        <v>0</v>
      </c>
      <c r="I416" s="78">
        <f t="shared" si="108"/>
        <v>0</v>
      </c>
      <c r="J416" s="78">
        <f t="shared" si="108"/>
        <v>0</v>
      </c>
      <c r="K416" s="79">
        <f t="shared" si="108"/>
        <v>0</v>
      </c>
    </row>
    <row r="417" spans="1:11" ht="27" customHeight="1">
      <c r="A417" s="103">
        <v>5333</v>
      </c>
      <c r="B417" s="81">
        <v>484100</v>
      </c>
      <c r="C417" s="82" t="s">
        <v>716</v>
      </c>
      <c r="D417" s="83"/>
      <c r="E417" s="84">
        <f t="shared" si="97"/>
        <v>0</v>
      </c>
      <c r="F417" s="83"/>
      <c r="G417" s="83"/>
      <c r="H417" s="83"/>
      <c r="I417" s="83"/>
      <c r="J417" s="83"/>
      <c r="K417" s="85"/>
    </row>
    <row r="418" spans="1:11" ht="27" customHeight="1">
      <c r="A418" s="103">
        <v>5334</v>
      </c>
      <c r="B418" s="81">
        <v>484200</v>
      </c>
      <c r="C418" s="82" t="s">
        <v>30</v>
      </c>
      <c r="D418" s="83"/>
      <c r="E418" s="84">
        <f t="shared" si="97"/>
        <v>0</v>
      </c>
      <c r="F418" s="83"/>
      <c r="G418" s="83"/>
      <c r="H418" s="83"/>
      <c r="I418" s="83"/>
      <c r="J418" s="83"/>
      <c r="K418" s="85"/>
    </row>
    <row r="419" spans="1:11" ht="27" customHeight="1">
      <c r="A419" s="102">
        <v>5335</v>
      </c>
      <c r="B419" s="74">
        <v>485000</v>
      </c>
      <c r="C419" s="77" t="s">
        <v>717</v>
      </c>
      <c r="D419" s="78">
        <f>D420</f>
        <v>0</v>
      </c>
      <c r="E419" s="78">
        <f t="shared" si="97"/>
        <v>0</v>
      </c>
      <c r="F419" s="78">
        <f aca="true" t="shared" si="109" ref="F419:K419">F420</f>
        <v>0</v>
      </c>
      <c r="G419" s="78">
        <f t="shared" si="109"/>
        <v>0</v>
      </c>
      <c r="H419" s="78">
        <f t="shared" si="109"/>
        <v>0</v>
      </c>
      <c r="I419" s="78">
        <f t="shared" si="109"/>
        <v>0</v>
      </c>
      <c r="J419" s="78">
        <f t="shared" si="109"/>
        <v>0</v>
      </c>
      <c r="K419" s="79">
        <f t="shared" si="109"/>
        <v>0</v>
      </c>
    </row>
    <row r="420" spans="1:11" ht="27" customHeight="1">
      <c r="A420" s="103">
        <v>5336</v>
      </c>
      <c r="B420" s="81">
        <v>485100</v>
      </c>
      <c r="C420" s="82" t="s">
        <v>718</v>
      </c>
      <c r="D420" s="83"/>
      <c r="E420" s="84">
        <f t="shared" si="97"/>
        <v>0</v>
      </c>
      <c r="F420" s="83"/>
      <c r="G420" s="83"/>
      <c r="H420" s="83"/>
      <c r="I420" s="83"/>
      <c r="J420" s="83"/>
      <c r="K420" s="85"/>
    </row>
    <row r="421" spans="1:11" ht="15" customHeight="1">
      <c r="A421" s="211" t="s">
        <v>261</v>
      </c>
      <c r="B421" s="212" t="s">
        <v>262</v>
      </c>
      <c r="C421" s="213" t="s">
        <v>263</v>
      </c>
      <c r="D421" s="213" t="s">
        <v>634</v>
      </c>
      <c r="E421" s="213" t="s">
        <v>635</v>
      </c>
      <c r="F421" s="213"/>
      <c r="G421" s="213"/>
      <c r="H421" s="213"/>
      <c r="I421" s="213"/>
      <c r="J421" s="213"/>
      <c r="K421" s="214"/>
    </row>
    <row r="422" spans="1:11" ht="27" customHeight="1">
      <c r="A422" s="211"/>
      <c r="B422" s="212"/>
      <c r="C422" s="213"/>
      <c r="D422" s="213"/>
      <c r="E422" s="213" t="s">
        <v>266</v>
      </c>
      <c r="F422" s="213" t="s">
        <v>652</v>
      </c>
      <c r="G422" s="213"/>
      <c r="H422" s="213"/>
      <c r="I422" s="213" t="s">
        <v>268</v>
      </c>
      <c r="J422" s="213" t="s">
        <v>269</v>
      </c>
      <c r="K422" s="214" t="s">
        <v>270</v>
      </c>
    </row>
    <row r="423" spans="1:11" ht="27" customHeight="1">
      <c r="A423" s="211"/>
      <c r="B423" s="212"/>
      <c r="C423" s="213"/>
      <c r="D423" s="213"/>
      <c r="E423" s="213"/>
      <c r="F423" s="87" t="s">
        <v>271</v>
      </c>
      <c r="G423" s="87" t="s">
        <v>272</v>
      </c>
      <c r="H423" s="87" t="s">
        <v>273</v>
      </c>
      <c r="I423" s="213"/>
      <c r="J423" s="213"/>
      <c r="K423" s="214"/>
    </row>
    <row r="424" spans="1:11" ht="14.25" customHeight="1">
      <c r="A424" s="104" t="s">
        <v>399</v>
      </c>
      <c r="B424" s="86" t="s">
        <v>400</v>
      </c>
      <c r="C424" s="86" t="s">
        <v>401</v>
      </c>
      <c r="D424" s="86" t="s">
        <v>402</v>
      </c>
      <c r="E424" s="86" t="s">
        <v>403</v>
      </c>
      <c r="F424" s="86" t="s">
        <v>404</v>
      </c>
      <c r="G424" s="86" t="s">
        <v>405</v>
      </c>
      <c r="H424" s="86" t="s">
        <v>406</v>
      </c>
      <c r="I424" s="86" t="s">
        <v>407</v>
      </c>
      <c r="J424" s="86" t="s">
        <v>408</v>
      </c>
      <c r="K424" s="105" t="s">
        <v>409</v>
      </c>
    </row>
    <row r="425" spans="1:11" ht="27" customHeight="1">
      <c r="A425" s="102">
        <v>5337</v>
      </c>
      <c r="B425" s="74">
        <v>489000</v>
      </c>
      <c r="C425" s="77" t="s">
        <v>719</v>
      </c>
      <c r="D425" s="78">
        <f>D426</f>
        <v>0</v>
      </c>
      <c r="E425" s="78">
        <f t="shared" si="97"/>
        <v>0</v>
      </c>
      <c r="F425" s="78">
        <f aca="true" t="shared" si="110" ref="F425:K425">F426</f>
        <v>0</v>
      </c>
      <c r="G425" s="78">
        <f t="shared" si="110"/>
        <v>0</v>
      </c>
      <c r="H425" s="78">
        <f t="shared" si="110"/>
        <v>0</v>
      </c>
      <c r="I425" s="78">
        <f t="shared" si="110"/>
        <v>0</v>
      </c>
      <c r="J425" s="78">
        <f t="shared" si="110"/>
        <v>0</v>
      </c>
      <c r="K425" s="79">
        <f t="shared" si="110"/>
        <v>0</v>
      </c>
    </row>
    <row r="426" spans="1:11" ht="27" customHeight="1">
      <c r="A426" s="103">
        <v>5338</v>
      </c>
      <c r="B426" s="81">
        <v>489100</v>
      </c>
      <c r="C426" s="82" t="s">
        <v>720</v>
      </c>
      <c r="D426" s="83"/>
      <c r="E426" s="84">
        <f t="shared" si="97"/>
        <v>0</v>
      </c>
      <c r="F426" s="83"/>
      <c r="G426" s="83"/>
      <c r="H426" s="83"/>
      <c r="I426" s="83"/>
      <c r="J426" s="83"/>
      <c r="K426" s="85"/>
    </row>
    <row r="427" spans="1:11" ht="27" customHeight="1">
      <c r="A427" s="102">
        <v>5339</v>
      </c>
      <c r="B427" s="74">
        <v>500000</v>
      </c>
      <c r="C427" s="77" t="s">
        <v>721</v>
      </c>
      <c r="D427" s="78">
        <f>D428+D454+D463+D466+D478</f>
        <v>0</v>
      </c>
      <c r="E427" s="78">
        <f t="shared" si="97"/>
        <v>1159590</v>
      </c>
      <c r="F427" s="78">
        <f aca="true" t="shared" si="111" ref="F427:K427">F428+F454+F463+F466+F478</f>
        <v>0</v>
      </c>
      <c r="G427" s="78">
        <f t="shared" si="111"/>
        <v>0</v>
      </c>
      <c r="H427" s="78">
        <f t="shared" si="111"/>
        <v>0</v>
      </c>
      <c r="I427" s="78">
        <f t="shared" si="111"/>
        <v>862000</v>
      </c>
      <c r="J427" s="78">
        <f t="shared" si="111"/>
        <v>0</v>
      </c>
      <c r="K427" s="79">
        <f t="shared" si="111"/>
        <v>297590</v>
      </c>
    </row>
    <row r="428" spans="1:11" ht="27" customHeight="1">
      <c r="A428" s="102">
        <v>5340</v>
      </c>
      <c r="B428" s="74">
        <v>510000</v>
      </c>
      <c r="C428" s="77" t="s">
        <v>722</v>
      </c>
      <c r="D428" s="78">
        <f>D429+D434+D444+D450+D452</f>
        <v>0</v>
      </c>
      <c r="E428" s="78">
        <f t="shared" si="97"/>
        <v>7500</v>
      </c>
      <c r="F428" s="78">
        <f aca="true" t="shared" si="112" ref="F428:K428">F429+F434+F444+F450+F452</f>
        <v>0</v>
      </c>
      <c r="G428" s="78">
        <f t="shared" si="112"/>
        <v>0</v>
      </c>
      <c r="H428" s="78">
        <f t="shared" si="112"/>
        <v>0</v>
      </c>
      <c r="I428" s="78">
        <f t="shared" si="112"/>
        <v>0</v>
      </c>
      <c r="J428" s="78">
        <f t="shared" si="112"/>
        <v>0</v>
      </c>
      <c r="K428" s="79">
        <f t="shared" si="112"/>
        <v>7500</v>
      </c>
    </row>
    <row r="429" spans="1:11" ht="27" customHeight="1">
      <c r="A429" s="102">
        <v>5341</v>
      </c>
      <c r="B429" s="74">
        <v>511000</v>
      </c>
      <c r="C429" s="77" t="s">
        <v>723</v>
      </c>
      <c r="D429" s="78">
        <f>SUM(D430:D433)</f>
        <v>0</v>
      </c>
      <c r="E429" s="78">
        <f t="shared" si="97"/>
        <v>0</v>
      </c>
      <c r="F429" s="78">
        <f aca="true" t="shared" si="113" ref="F429:K429">SUM(F430:F433)</f>
        <v>0</v>
      </c>
      <c r="G429" s="78">
        <f t="shared" si="113"/>
        <v>0</v>
      </c>
      <c r="H429" s="78">
        <f t="shared" si="113"/>
        <v>0</v>
      </c>
      <c r="I429" s="78">
        <f t="shared" si="113"/>
        <v>0</v>
      </c>
      <c r="J429" s="78">
        <f t="shared" si="113"/>
        <v>0</v>
      </c>
      <c r="K429" s="79">
        <f t="shared" si="113"/>
        <v>0</v>
      </c>
    </row>
    <row r="430" spans="1:11" ht="27" customHeight="1">
      <c r="A430" s="103">
        <v>5342</v>
      </c>
      <c r="B430" s="81">
        <v>511100</v>
      </c>
      <c r="C430" s="82" t="s">
        <v>31</v>
      </c>
      <c r="D430" s="83"/>
      <c r="E430" s="84">
        <f t="shared" si="97"/>
        <v>0</v>
      </c>
      <c r="F430" s="83"/>
      <c r="G430" s="83"/>
      <c r="H430" s="83"/>
      <c r="I430" s="83"/>
      <c r="J430" s="83"/>
      <c r="K430" s="85"/>
    </row>
    <row r="431" spans="1:11" ht="27" customHeight="1">
      <c r="A431" s="103">
        <v>5343</v>
      </c>
      <c r="B431" s="81">
        <v>511200</v>
      </c>
      <c r="C431" s="82" t="s">
        <v>32</v>
      </c>
      <c r="D431" s="83"/>
      <c r="E431" s="84">
        <f t="shared" si="97"/>
        <v>0</v>
      </c>
      <c r="F431" s="83"/>
      <c r="G431" s="83"/>
      <c r="H431" s="83"/>
      <c r="I431" s="83"/>
      <c r="J431" s="83"/>
      <c r="K431" s="85"/>
    </row>
    <row r="432" spans="1:11" ht="27" customHeight="1">
      <c r="A432" s="103">
        <v>5344</v>
      </c>
      <c r="B432" s="81">
        <v>511300</v>
      </c>
      <c r="C432" s="82" t="s">
        <v>33</v>
      </c>
      <c r="D432" s="83"/>
      <c r="E432" s="84">
        <f t="shared" si="97"/>
        <v>0</v>
      </c>
      <c r="F432" s="83"/>
      <c r="G432" s="83"/>
      <c r="H432" s="83"/>
      <c r="I432" s="83"/>
      <c r="J432" s="83"/>
      <c r="K432" s="85"/>
    </row>
    <row r="433" spans="1:11" ht="27" customHeight="1">
      <c r="A433" s="103">
        <v>5345</v>
      </c>
      <c r="B433" s="81">
        <v>511400</v>
      </c>
      <c r="C433" s="82" t="s">
        <v>34</v>
      </c>
      <c r="D433" s="83"/>
      <c r="E433" s="84">
        <f t="shared" si="97"/>
        <v>0</v>
      </c>
      <c r="F433" s="83"/>
      <c r="G433" s="83"/>
      <c r="H433" s="83"/>
      <c r="I433" s="83"/>
      <c r="J433" s="83"/>
      <c r="K433" s="85"/>
    </row>
    <row r="434" spans="1:11" ht="27" customHeight="1">
      <c r="A434" s="102">
        <v>5346</v>
      </c>
      <c r="B434" s="74">
        <v>512000</v>
      </c>
      <c r="C434" s="77" t="s">
        <v>724</v>
      </c>
      <c r="D434" s="78">
        <f>SUM(D435:D443)</f>
        <v>0</v>
      </c>
      <c r="E434" s="78">
        <f t="shared" si="97"/>
        <v>5000</v>
      </c>
      <c r="F434" s="78">
        <f aca="true" t="shared" si="114" ref="F434:K434">SUM(F435:F443)</f>
        <v>0</v>
      </c>
      <c r="G434" s="78">
        <f t="shared" si="114"/>
        <v>0</v>
      </c>
      <c r="H434" s="78">
        <f t="shared" si="114"/>
        <v>0</v>
      </c>
      <c r="I434" s="78">
        <f t="shared" si="114"/>
        <v>0</v>
      </c>
      <c r="J434" s="78">
        <f t="shared" si="114"/>
        <v>0</v>
      </c>
      <c r="K434" s="79">
        <f t="shared" si="114"/>
        <v>5000</v>
      </c>
    </row>
    <row r="435" spans="1:11" ht="27" customHeight="1">
      <c r="A435" s="103">
        <v>5347</v>
      </c>
      <c r="B435" s="81">
        <v>512100</v>
      </c>
      <c r="C435" s="82" t="s">
        <v>250</v>
      </c>
      <c r="D435" s="83"/>
      <c r="E435" s="84">
        <f t="shared" si="97"/>
        <v>0</v>
      </c>
      <c r="F435" s="83"/>
      <c r="G435" s="83"/>
      <c r="H435" s="83"/>
      <c r="I435" s="83"/>
      <c r="J435" s="83"/>
      <c r="K435" s="85"/>
    </row>
    <row r="436" spans="1:11" ht="27" customHeight="1">
      <c r="A436" s="103">
        <v>5348</v>
      </c>
      <c r="B436" s="81">
        <v>512200</v>
      </c>
      <c r="C436" s="82" t="s">
        <v>251</v>
      </c>
      <c r="D436" s="83"/>
      <c r="E436" s="84">
        <f t="shared" si="97"/>
        <v>5000</v>
      </c>
      <c r="F436" s="83"/>
      <c r="G436" s="83"/>
      <c r="H436" s="83"/>
      <c r="I436" s="83"/>
      <c r="J436" s="83"/>
      <c r="K436" s="85">
        <v>5000</v>
      </c>
    </row>
    <row r="437" spans="1:11" ht="27" customHeight="1">
      <c r="A437" s="103">
        <v>5349</v>
      </c>
      <c r="B437" s="81">
        <v>512300</v>
      </c>
      <c r="C437" s="82" t="s">
        <v>252</v>
      </c>
      <c r="D437" s="83"/>
      <c r="E437" s="84">
        <f t="shared" si="97"/>
        <v>0</v>
      </c>
      <c r="F437" s="83"/>
      <c r="G437" s="83"/>
      <c r="H437" s="83"/>
      <c r="I437" s="83"/>
      <c r="J437" s="83"/>
      <c r="K437" s="85"/>
    </row>
    <row r="438" spans="1:11" ht="27" customHeight="1">
      <c r="A438" s="103">
        <v>5350</v>
      </c>
      <c r="B438" s="81">
        <v>512400</v>
      </c>
      <c r="C438" s="82" t="s">
        <v>725</v>
      </c>
      <c r="D438" s="83"/>
      <c r="E438" s="84">
        <f t="shared" si="97"/>
        <v>0</v>
      </c>
      <c r="F438" s="83"/>
      <c r="G438" s="83"/>
      <c r="H438" s="83"/>
      <c r="I438" s="83"/>
      <c r="J438" s="83"/>
      <c r="K438" s="85"/>
    </row>
    <row r="439" spans="1:11" ht="27" customHeight="1">
      <c r="A439" s="103">
        <v>5351</v>
      </c>
      <c r="B439" s="81">
        <v>512500</v>
      </c>
      <c r="C439" s="82" t="s">
        <v>253</v>
      </c>
      <c r="D439" s="83"/>
      <c r="E439" s="84">
        <f t="shared" si="97"/>
        <v>0</v>
      </c>
      <c r="F439" s="83"/>
      <c r="G439" s="83"/>
      <c r="H439" s="83"/>
      <c r="I439" s="83"/>
      <c r="J439" s="83"/>
      <c r="K439" s="85"/>
    </row>
    <row r="440" spans="1:11" ht="27" customHeight="1">
      <c r="A440" s="103">
        <v>5352</v>
      </c>
      <c r="B440" s="81">
        <v>512600</v>
      </c>
      <c r="C440" s="82" t="s">
        <v>726</v>
      </c>
      <c r="D440" s="83"/>
      <c r="E440" s="84">
        <f t="shared" si="97"/>
        <v>0</v>
      </c>
      <c r="F440" s="83"/>
      <c r="G440" s="83"/>
      <c r="H440" s="83"/>
      <c r="I440" s="83"/>
      <c r="J440" s="83"/>
      <c r="K440" s="85"/>
    </row>
    <row r="441" spans="1:11" ht="27" customHeight="1">
      <c r="A441" s="103">
        <v>5353</v>
      </c>
      <c r="B441" s="81">
        <v>512700</v>
      </c>
      <c r="C441" s="82" t="s">
        <v>254</v>
      </c>
      <c r="D441" s="83"/>
      <c r="E441" s="84">
        <f t="shared" si="97"/>
        <v>0</v>
      </c>
      <c r="F441" s="83"/>
      <c r="G441" s="83"/>
      <c r="H441" s="83"/>
      <c r="I441" s="83"/>
      <c r="J441" s="83"/>
      <c r="K441" s="85"/>
    </row>
    <row r="442" spans="1:11" ht="27" customHeight="1">
      <c r="A442" s="103">
        <v>5354</v>
      </c>
      <c r="B442" s="81">
        <v>512800</v>
      </c>
      <c r="C442" s="82" t="s">
        <v>255</v>
      </c>
      <c r="D442" s="83"/>
      <c r="E442" s="84">
        <f t="shared" si="97"/>
        <v>0</v>
      </c>
      <c r="F442" s="83"/>
      <c r="G442" s="83"/>
      <c r="H442" s="83"/>
      <c r="I442" s="83"/>
      <c r="J442" s="83"/>
      <c r="K442" s="85"/>
    </row>
    <row r="443" spans="1:11" ht="27" customHeight="1">
      <c r="A443" s="103">
        <v>5355</v>
      </c>
      <c r="B443" s="81">
        <v>512900</v>
      </c>
      <c r="C443" s="82" t="s">
        <v>87</v>
      </c>
      <c r="D443" s="83"/>
      <c r="E443" s="84">
        <f t="shared" si="97"/>
        <v>0</v>
      </c>
      <c r="F443" s="83"/>
      <c r="G443" s="83"/>
      <c r="H443" s="83"/>
      <c r="I443" s="83"/>
      <c r="J443" s="83"/>
      <c r="K443" s="85"/>
    </row>
    <row r="444" spans="1:11" ht="27" customHeight="1">
      <c r="A444" s="102">
        <v>5356</v>
      </c>
      <c r="B444" s="74">
        <v>513000</v>
      </c>
      <c r="C444" s="77" t="s">
        <v>727</v>
      </c>
      <c r="D444" s="78">
        <f>D445</f>
        <v>0</v>
      </c>
      <c r="E444" s="78">
        <f t="shared" si="97"/>
        <v>0</v>
      </c>
      <c r="F444" s="78">
        <f aca="true" t="shared" si="115" ref="F444:K444">F445</f>
        <v>0</v>
      </c>
      <c r="G444" s="78">
        <f t="shared" si="115"/>
        <v>0</v>
      </c>
      <c r="H444" s="78">
        <f t="shared" si="115"/>
        <v>0</v>
      </c>
      <c r="I444" s="78">
        <f t="shared" si="115"/>
        <v>0</v>
      </c>
      <c r="J444" s="78">
        <f t="shared" si="115"/>
        <v>0</v>
      </c>
      <c r="K444" s="79">
        <f t="shared" si="115"/>
        <v>0</v>
      </c>
    </row>
    <row r="445" spans="1:11" ht="27" customHeight="1">
      <c r="A445" s="103">
        <v>5357</v>
      </c>
      <c r="B445" s="81">
        <v>513100</v>
      </c>
      <c r="C445" s="82" t="s">
        <v>728</v>
      </c>
      <c r="D445" s="83"/>
      <c r="E445" s="84">
        <f t="shared" si="97"/>
        <v>0</v>
      </c>
      <c r="F445" s="83"/>
      <c r="G445" s="83"/>
      <c r="H445" s="83"/>
      <c r="I445" s="83"/>
      <c r="J445" s="83"/>
      <c r="K445" s="85"/>
    </row>
    <row r="446" spans="1:11" ht="15" customHeight="1">
      <c r="A446" s="211" t="s">
        <v>261</v>
      </c>
      <c r="B446" s="212" t="s">
        <v>262</v>
      </c>
      <c r="C446" s="213" t="s">
        <v>263</v>
      </c>
      <c r="D446" s="213" t="s">
        <v>634</v>
      </c>
      <c r="E446" s="213" t="s">
        <v>635</v>
      </c>
      <c r="F446" s="213"/>
      <c r="G446" s="213"/>
      <c r="H446" s="213"/>
      <c r="I446" s="213"/>
      <c r="J446" s="213"/>
      <c r="K446" s="214"/>
    </row>
    <row r="447" spans="1:11" ht="27" customHeight="1">
      <c r="A447" s="211"/>
      <c r="B447" s="212"/>
      <c r="C447" s="213"/>
      <c r="D447" s="213"/>
      <c r="E447" s="213" t="s">
        <v>266</v>
      </c>
      <c r="F447" s="213" t="s">
        <v>652</v>
      </c>
      <c r="G447" s="213"/>
      <c r="H447" s="213"/>
      <c r="I447" s="213" t="s">
        <v>268</v>
      </c>
      <c r="J447" s="213" t="s">
        <v>269</v>
      </c>
      <c r="K447" s="214" t="s">
        <v>270</v>
      </c>
    </row>
    <row r="448" spans="1:11" ht="27" customHeight="1">
      <c r="A448" s="211"/>
      <c r="B448" s="212"/>
      <c r="C448" s="213"/>
      <c r="D448" s="213"/>
      <c r="E448" s="213"/>
      <c r="F448" s="87" t="s">
        <v>271</v>
      </c>
      <c r="G448" s="87" t="s">
        <v>272</v>
      </c>
      <c r="H448" s="87" t="s">
        <v>273</v>
      </c>
      <c r="I448" s="213"/>
      <c r="J448" s="213"/>
      <c r="K448" s="214"/>
    </row>
    <row r="449" spans="1:11" ht="13.5" customHeight="1">
      <c r="A449" s="104" t="s">
        <v>399</v>
      </c>
      <c r="B449" s="86" t="s">
        <v>400</v>
      </c>
      <c r="C449" s="86" t="s">
        <v>401</v>
      </c>
      <c r="D449" s="86" t="s">
        <v>402</v>
      </c>
      <c r="E449" s="86" t="s">
        <v>403</v>
      </c>
      <c r="F449" s="86" t="s">
        <v>404</v>
      </c>
      <c r="G449" s="86" t="s">
        <v>405</v>
      </c>
      <c r="H449" s="86" t="s">
        <v>406</v>
      </c>
      <c r="I449" s="86" t="s">
        <v>407</v>
      </c>
      <c r="J449" s="86" t="s">
        <v>408</v>
      </c>
      <c r="K449" s="105" t="s">
        <v>409</v>
      </c>
    </row>
    <row r="450" spans="1:11" ht="27" customHeight="1">
      <c r="A450" s="102">
        <v>5358</v>
      </c>
      <c r="B450" s="74">
        <v>514000</v>
      </c>
      <c r="C450" s="77" t="s">
        <v>729</v>
      </c>
      <c r="D450" s="78">
        <f>D451</f>
        <v>0</v>
      </c>
      <c r="E450" s="78">
        <f t="shared" si="97"/>
        <v>0</v>
      </c>
      <c r="F450" s="78">
        <f aca="true" t="shared" si="116" ref="F450:K450">F451</f>
        <v>0</v>
      </c>
      <c r="G450" s="78">
        <f t="shared" si="116"/>
        <v>0</v>
      </c>
      <c r="H450" s="78">
        <f t="shared" si="116"/>
        <v>0</v>
      </c>
      <c r="I450" s="78">
        <f t="shared" si="116"/>
        <v>0</v>
      </c>
      <c r="J450" s="78">
        <f t="shared" si="116"/>
        <v>0</v>
      </c>
      <c r="K450" s="79">
        <f t="shared" si="116"/>
        <v>0</v>
      </c>
    </row>
    <row r="451" spans="1:11" ht="27" customHeight="1">
      <c r="A451" s="103">
        <v>5359</v>
      </c>
      <c r="B451" s="81">
        <v>514100</v>
      </c>
      <c r="C451" s="82" t="s">
        <v>88</v>
      </c>
      <c r="D451" s="83"/>
      <c r="E451" s="84">
        <f t="shared" si="97"/>
        <v>0</v>
      </c>
      <c r="F451" s="83"/>
      <c r="G451" s="83"/>
      <c r="H451" s="83"/>
      <c r="I451" s="83"/>
      <c r="J451" s="83"/>
      <c r="K451" s="85"/>
    </row>
    <row r="452" spans="1:11" ht="27" customHeight="1">
      <c r="A452" s="102">
        <v>5360</v>
      </c>
      <c r="B452" s="74">
        <v>515000</v>
      </c>
      <c r="C452" s="77" t="s">
        <v>730</v>
      </c>
      <c r="D452" s="78">
        <f>D453</f>
        <v>0</v>
      </c>
      <c r="E452" s="78">
        <f t="shared" si="97"/>
        <v>2500</v>
      </c>
      <c r="F452" s="78">
        <f aca="true" t="shared" si="117" ref="F452:K452">F453</f>
        <v>0</v>
      </c>
      <c r="G452" s="78">
        <f t="shared" si="117"/>
        <v>0</v>
      </c>
      <c r="H452" s="78">
        <f t="shared" si="117"/>
        <v>0</v>
      </c>
      <c r="I452" s="78">
        <f t="shared" si="117"/>
        <v>0</v>
      </c>
      <c r="J452" s="78">
        <f t="shared" si="117"/>
        <v>0</v>
      </c>
      <c r="K452" s="79">
        <f t="shared" si="117"/>
        <v>2500</v>
      </c>
    </row>
    <row r="453" spans="1:11" ht="27" customHeight="1">
      <c r="A453" s="103">
        <v>5361</v>
      </c>
      <c r="B453" s="81">
        <v>515100</v>
      </c>
      <c r="C453" s="82" t="s">
        <v>731</v>
      </c>
      <c r="D453" s="83"/>
      <c r="E453" s="84">
        <f t="shared" si="97"/>
        <v>2500</v>
      </c>
      <c r="F453" s="83"/>
      <c r="G453" s="83"/>
      <c r="H453" s="83"/>
      <c r="I453" s="83"/>
      <c r="J453" s="83"/>
      <c r="K453" s="85">
        <v>2500</v>
      </c>
    </row>
    <row r="454" spans="1:11" ht="27" customHeight="1">
      <c r="A454" s="102">
        <v>5362</v>
      </c>
      <c r="B454" s="74">
        <v>520000</v>
      </c>
      <c r="C454" s="77" t="s">
        <v>732</v>
      </c>
      <c r="D454" s="78">
        <f>D455+D457+D461</f>
        <v>0</v>
      </c>
      <c r="E454" s="78">
        <f aca="true" t="shared" si="118" ref="E454:E529">SUM(F454:K454)</f>
        <v>1152090</v>
      </c>
      <c r="F454" s="78">
        <f aca="true" t="shared" si="119" ref="F454:K454">F455+F457+F461</f>
        <v>0</v>
      </c>
      <c r="G454" s="78">
        <f t="shared" si="119"/>
        <v>0</v>
      </c>
      <c r="H454" s="78">
        <f t="shared" si="119"/>
        <v>0</v>
      </c>
      <c r="I454" s="78">
        <f t="shared" si="119"/>
        <v>862000</v>
      </c>
      <c r="J454" s="78">
        <f t="shared" si="119"/>
        <v>0</v>
      </c>
      <c r="K454" s="79">
        <f t="shared" si="119"/>
        <v>290090</v>
      </c>
    </row>
    <row r="455" spans="1:11" ht="27" customHeight="1">
      <c r="A455" s="102">
        <v>5363</v>
      </c>
      <c r="B455" s="74">
        <v>521000</v>
      </c>
      <c r="C455" s="77" t="s">
        <v>733</v>
      </c>
      <c r="D455" s="78">
        <f>D456</f>
        <v>0</v>
      </c>
      <c r="E455" s="78">
        <f t="shared" si="118"/>
        <v>0</v>
      </c>
      <c r="F455" s="78">
        <f aca="true" t="shared" si="120" ref="F455:K455">F456</f>
        <v>0</v>
      </c>
      <c r="G455" s="78">
        <f t="shared" si="120"/>
        <v>0</v>
      </c>
      <c r="H455" s="78">
        <f t="shared" si="120"/>
        <v>0</v>
      </c>
      <c r="I455" s="78">
        <f t="shared" si="120"/>
        <v>0</v>
      </c>
      <c r="J455" s="78">
        <f t="shared" si="120"/>
        <v>0</v>
      </c>
      <c r="K455" s="79">
        <f t="shared" si="120"/>
        <v>0</v>
      </c>
    </row>
    <row r="456" spans="1:11" ht="27" customHeight="1">
      <c r="A456" s="103">
        <v>5364</v>
      </c>
      <c r="B456" s="81">
        <v>521100</v>
      </c>
      <c r="C456" s="82" t="s">
        <v>89</v>
      </c>
      <c r="D456" s="83"/>
      <c r="E456" s="84">
        <f t="shared" si="118"/>
        <v>0</v>
      </c>
      <c r="F456" s="83"/>
      <c r="G456" s="83"/>
      <c r="H456" s="83"/>
      <c r="I456" s="83"/>
      <c r="J456" s="83"/>
      <c r="K456" s="85"/>
    </row>
    <row r="457" spans="1:11" ht="27" customHeight="1">
      <c r="A457" s="102">
        <v>5365</v>
      </c>
      <c r="B457" s="74">
        <v>522000</v>
      </c>
      <c r="C457" s="77" t="s">
        <v>734</v>
      </c>
      <c r="D457" s="78">
        <f>SUM(D458:D460)</f>
        <v>0</v>
      </c>
      <c r="E457" s="78">
        <f t="shared" si="118"/>
        <v>0</v>
      </c>
      <c r="F457" s="78">
        <f aca="true" t="shared" si="121" ref="F457:K457">SUM(F458:F460)</f>
        <v>0</v>
      </c>
      <c r="G457" s="78">
        <f t="shared" si="121"/>
        <v>0</v>
      </c>
      <c r="H457" s="78">
        <f t="shared" si="121"/>
        <v>0</v>
      </c>
      <c r="I457" s="78">
        <f t="shared" si="121"/>
        <v>0</v>
      </c>
      <c r="J457" s="78">
        <f t="shared" si="121"/>
        <v>0</v>
      </c>
      <c r="K457" s="79">
        <f t="shared" si="121"/>
        <v>0</v>
      </c>
    </row>
    <row r="458" spans="1:11" ht="27" customHeight="1">
      <c r="A458" s="103">
        <v>5366</v>
      </c>
      <c r="B458" s="81">
        <v>522100</v>
      </c>
      <c r="C458" s="82" t="s">
        <v>90</v>
      </c>
      <c r="D458" s="83"/>
      <c r="E458" s="84">
        <f t="shared" si="118"/>
        <v>0</v>
      </c>
      <c r="F458" s="83"/>
      <c r="G458" s="83"/>
      <c r="H458" s="83"/>
      <c r="I458" s="83"/>
      <c r="J458" s="83"/>
      <c r="K458" s="85"/>
    </row>
    <row r="459" spans="1:11" ht="27" customHeight="1">
      <c r="A459" s="103">
        <v>5367</v>
      </c>
      <c r="B459" s="81">
        <v>522200</v>
      </c>
      <c r="C459" s="82" t="s">
        <v>91</v>
      </c>
      <c r="D459" s="83"/>
      <c r="E459" s="84">
        <f t="shared" si="118"/>
        <v>0</v>
      </c>
      <c r="F459" s="83"/>
      <c r="G459" s="83"/>
      <c r="H459" s="83"/>
      <c r="I459" s="83"/>
      <c r="J459" s="83"/>
      <c r="K459" s="85"/>
    </row>
    <row r="460" spans="1:11" ht="27" customHeight="1">
      <c r="A460" s="103">
        <v>5368</v>
      </c>
      <c r="B460" s="81">
        <v>522300</v>
      </c>
      <c r="C460" s="82" t="s">
        <v>92</v>
      </c>
      <c r="D460" s="83"/>
      <c r="E460" s="84">
        <f t="shared" si="118"/>
        <v>0</v>
      </c>
      <c r="F460" s="83"/>
      <c r="G460" s="83"/>
      <c r="H460" s="83"/>
      <c r="I460" s="83"/>
      <c r="J460" s="83"/>
      <c r="K460" s="85"/>
    </row>
    <row r="461" spans="1:11" ht="27" customHeight="1">
      <c r="A461" s="102">
        <v>5369</v>
      </c>
      <c r="B461" s="74">
        <v>523000</v>
      </c>
      <c r="C461" s="77" t="s">
        <v>735</v>
      </c>
      <c r="D461" s="78">
        <f>D462</f>
        <v>0</v>
      </c>
      <c r="E461" s="78">
        <f t="shared" si="118"/>
        <v>1152090</v>
      </c>
      <c r="F461" s="78">
        <f aca="true" t="shared" si="122" ref="F461:K461">F462</f>
        <v>0</v>
      </c>
      <c r="G461" s="78">
        <f t="shared" si="122"/>
        <v>0</v>
      </c>
      <c r="H461" s="78">
        <f t="shared" si="122"/>
        <v>0</v>
      </c>
      <c r="I461" s="78">
        <f t="shared" si="122"/>
        <v>862000</v>
      </c>
      <c r="J461" s="78">
        <f t="shared" si="122"/>
        <v>0</v>
      </c>
      <c r="K461" s="79">
        <f t="shared" si="122"/>
        <v>290090</v>
      </c>
    </row>
    <row r="462" spans="1:11" ht="27" customHeight="1">
      <c r="A462" s="103">
        <v>5370</v>
      </c>
      <c r="B462" s="81">
        <v>523100</v>
      </c>
      <c r="C462" s="82" t="s">
        <v>93</v>
      </c>
      <c r="D462" s="83"/>
      <c r="E462" s="84">
        <f t="shared" si="118"/>
        <v>1152090</v>
      </c>
      <c r="F462" s="83"/>
      <c r="G462" s="83"/>
      <c r="H462" s="83"/>
      <c r="I462" s="83">
        <v>862000</v>
      </c>
      <c r="J462" s="83"/>
      <c r="K462" s="85">
        <v>290090</v>
      </c>
    </row>
    <row r="463" spans="1:11" ht="27" customHeight="1">
      <c r="A463" s="102">
        <v>5371</v>
      </c>
      <c r="B463" s="74">
        <v>530000</v>
      </c>
      <c r="C463" s="77" t="s">
        <v>736</v>
      </c>
      <c r="D463" s="78">
        <f>D464</f>
        <v>0</v>
      </c>
      <c r="E463" s="78">
        <f t="shared" si="118"/>
        <v>0</v>
      </c>
      <c r="F463" s="78">
        <f aca="true" t="shared" si="123" ref="F463:K464">F464</f>
        <v>0</v>
      </c>
      <c r="G463" s="78">
        <f t="shared" si="123"/>
        <v>0</v>
      </c>
      <c r="H463" s="78">
        <f t="shared" si="123"/>
        <v>0</v>
      </c>
      <c r="I463" s="78">
        <f t="shared" si="123"/>
        <v>0</v>
      </c>
      <c r="J463" s="78">
        <f t="shared" si="123"/>
        <v>0</v>
      </c>
      <c r="K463" s="79">
        <f t="shared" si="123"/>
        <v>0</v>
      </c>
    </row>
    <row r="464" spans="1:11" ht="27" customHeight="1">
      <c r="A464" s="102">
        <v>5372</v>
      </c>
      <c r="B464" s="74">
        <v>531000</v>
      </c>
      <c r="C464" s="77" t="s">
        <v>737</v>
      </c>
      <c r="D464" s="78">
        <f>D465</f>
        <v>0</v>
      </c>
      <c r="E464" s="78">
        <f t="shared" si="118"/>
        <v>0</v>
      </c>
      <c r="F464" s="78">
        <f t="shared" si="123"/>
        <v>0</v>
      </c>
      <c r="G464" s="78">
        <f t="shared" si="123"/>
        <v>0</v>
      </c>
      <c r="H464" s="78">
        <f t="shared" si="123"/>
        <v>0</v>
      </c>
      <c r="I464" s="78">
        <f t="shared" si="123"/>
        <v>0</v>
      </c>
      <c r="J464" s="78">
        <f t="shared" si="123"/>
        <v>0</v>
      </c>
      <c r="K464" s="79">
        <f t="shared" si="123"/>
        <v>0</v>
      </c>
    </row>
    <row r="465" spans="1:11" ht="27" customHeight="1">
      <c r="A465" s="103">
        <v>5373</v>
      </c>
      <c r="B465" s="81">
        <v>531100</v>
      </c>
      <c r="C465" s="82" t="s">
        <v>64</v>
      </c>
      <c r="D465" s="83"/>
      <c r="E465" s="84">
        <f t="shared" si="118"/>
        <v>0</v>
      </c>
      <c r="F465" s="83"/>
      <c r="G465" s="83"/>
      <c r="H465" s="83"/>
      <c r="I465" s="83"/>
      <c r="J465" s="83"/>
      <c r="K465" s="85"/>
    </row>
    <row r="466" spans="1:11" ht="27" customHeight="1">
      <c r="A466" s="102">
        <v>5374</v>
      </c>
      <c r="B466" s="74">
        <v>540000</v>
      </c>
      <c r="C466" s="77" t="s">
        <v>738</v>
      </c>
      <c r="D466" s="78">
        <f>D467+D469+D471</f>
        <v>0</v>
      </c>
      <c r="E466" s="78">
        <f t="shared" si="118"/>
        <v>0</v>
      </c>
      <c r="F466" s="78">
        <f aca="true" t="shared" si="124" ref="F466:K466">F467+F469+F471</f>
        <v>0</v>
      </c>
      <c r="G466" s="78">
        <f t="shared" si="124"/>
        <v>0</v>
      </c>
      <c r="H466" s="78">
        <f t="shared" si="124"/>
        <v>0</v>
      </c>
      <c r="I466" s="78">
        <f t="shared" si="124"/>
        <v>0</v>
      </c>
      <c r="J466" s="78">
        <f t="shared" si="124"/>
        <v>0</v>
      </c>
      <c r="K466" s="79">
        <f t="shared" si="124"/>
        <v>0</v>
      </c>
    </row>
    <row r="467" spans="1:11" ht="27" customHeight="1">
      <c r="A467" s="102">
        <v>5375</v>
      </c>
      <c r="B467" s="74">
        <v>541000</v>
      </c>
      <c r="C467" s="77" t="s">
        <v>739</v>
      </c>
      <c r="D467" s="78">
        <f>D468</f>
        <v>0</v>
      </c>
      <c r="E467" s="78">
        <f t="shared" si="118"/>
        <v>0</v>
      </c>
      <c r="F467" s="78">
        <f aca="true" t="shared" si="125" ref="F467:K467">F468</f>
        <v>0</v>
      </c>
      <c r="G467" s="78">
        <f t="shared" si="125"/>
        <v>0</v>
      </c>
      <c r="H467" s="78">
        <f t="shared" si="125"/>
        <v>0</v>
      </c>
      <c r="I467" s="78">
        <f t="shared" si="125"/>
        <v>0</v>
      </c>
      <c r="J467" s="78">
        <f t="shared" si="125"/>
        <v>0</v>
      </c>
      <c r="K467" s="79">
        <f t="shared" si="125"/>
        <v>0</v>
      </c>
    </row>
    <row r="468" spans="1:11" ht="27" customHeight="1">
      <c r="A468" s="103">
        <v>5376</v>
      </c>
      <c r="B468" s="81">
        <v>541100</v>
      </c>
      <c r="C468" s="82" t="s">
        <v>168</v>
      </c>
      <c r="D468" s="83"/>
      <c r="E468" s="84">
        <f t="shared" si="118"/>
        <v>0</v>
      </c>
      <c r="F468" s="83"/>
      <c r="G468" s="83"/>
      <c r="H468" s="83"/>
      <c r="I468" s="83"/>
      <c r="J468" s="83"/>
      <c r="K468" s="85"/>
    </row>
    <row r="469" spans="1:11" ht="27" customHeight="1">
      <c r="A469" s="102">
        <v>5377</v>
      </c>
      <c r="B469" s="74">
        <v>542000</v>
      </c>
      <c r="C469" s="77" t="s">
        <v>740</v>
      </c>
      <c r="D469" s="78">
        <f>D470</f>
        <v>0</v>
      </c>
      <c r="E469" s="78">
        <f t="shared" si="118"/>
        <v>0</v>
      </c>
      <c r="F469" s="78">
        <f aca="true" t="shared" si="126" ref="F469:K469">F470</f>
        <v>0</v>
      </c>
      <c r="G469" s="78">
        <f t="shared" si="126"/>
        <v>0</v>
      </c>
      <c r="H469" s="78">
        <f t="shared" si="126"/>
        <v>0</v>
      </c>
      <c r="I469" s="78">
        <f t="shared" si="126"/>
        <v>0</v>
      </c>
      <c r="J469" s="78">
        <f t="shared" si="126"/>
        <v>0</v>
      </c>
      <c r="K469" s="79">
        <f t="shared" si="126"/>
        <v>0</v>
      </c>
    </row>
    <row r="470" spans="1:11" ht="27" customHeight="1">
      <c r="A470" s="103">
        <v>5378</v>
      </c>
      <c r="B470" s="81">
        <v>542100</v>
      </c>
      <c r="C470" s="82" t="s">
        <v>178</v>
      </c>
      <c r="D470" s="83"/>
      <c r="E470" s="84">
        <f t="shared" si="118"/>
        <v>0</v>
      </c>
      <c r="F470" s="83"/>
      <c r="G470" s="83"/>
      <c r="H470" s="83"/>
      <c r="I470" s="83"/>
      <c r="J470" s="83"/>
      <c r="K470" s="85"/>
    </row>
    <row r="471" spans="1:11" ht="27" customHeight="1">
      <c r="A471" s="102">
        <v>5379</v>
      </c>
      <c r="B471" s="74">
        <v>543000</v>
      </c>
      <c r="C471" s="77" t="s">
        <v>741</v>
      </c>
      <c r="D471" s="78">
        <f>D472+D473</f>
        <v>0</v>
      </c>
      <c r="E471" s="78">
        <f t="shared" si="118"/>
        <v>0</v>
      </c>
      <c r="F471" s="78">
        <f aca="true" t="shared" si="127" ref="F471:K471">F472+F473</f>
        <v>0</v>
      </c>
      <c r="G471" s="78">
        <f t="shared" si="127"/>
        <v>0</v>
      </c>
      <c r="H471" s="78">
        <f t="shared" si="127"/>
        <v>0</v>
      </c>
      <c r="I471" s="78">
        <f t="shared" si="127"/>
        <v>0</v>
      </c>
      <c r="J471" s="78">
        <f t="shared" si="127"/>
        <v>0</v>
      </c>
      <c r="K471" s="79">
        <f t="shared" si="127"/>
        <v>0</v>
      </c>
    </row>
    <row r="472" spans="1:11" ht="27" customHeight="1">
      <c r="A472" s="103">
        <v>5380</v>
      </c>
      <c r="B472" s="81">
        <v>543100</v>
      </c>
      <c r="C472" s="82" t="s">
        <v>179</v>
      </c>
      <c r="D472" s="83"/>
      <c r="E472" s="84">
        <f t="shared" si="118"/>
        <v>0</v>
      </c>
      <c r="F472" s="83"/>
      <c r="G472" s="83"/>
      <c r="H472" s="83"/>
      <c r="I472" s="83"/>
      <c r="J472" s="83"/>
      <c r="K472" s="85"/>
    </row>
    <row r="473" spans="1:11" ht="27" customHeight="1">
      <c r="A473" s="103">
        <v>5381</v>
      </c>
      <c r="B473" s="81">
        <v>543200</v>
      </c>
      <c r="C473" s="82" t="s">
        <v>180</v>
      </c>
      <c r="D473" s="83"/>
      <c r="E473" s="84">
        <f t="shared" si="118"/>
        <v>0</v>
      </c>
      <c r="F473" s="83"/>
      <c r="G473" s="83"/>
      <c r="H473" s="83"/>
      <c r="I473" s="83"/>
      <c r="J473" s="83"/>
      <c r="K473" s="85"/>
    </row>
    <row r="474" spans="1:11" ht="15.75" customHeight="1">
      <c r="A474" s="211" t="s">
        <v>261</v>
      </c>
      <c r="B474" s="212" t="s">
        <v>262</v>
      </c>
      <c r="C474" s="213" t="s">
        <v>263</v>
      </c>
      <c r="D474" s="213" t="s">
        <v>634</v>
      </c>
      <c r="E474" s="213" t="s">
        <v>635</v>
      </c>
      <c r="F474" s="213"/>
      <c r="G474" s="213"/>
      <c r="H474" s="213"/>
      <c r="I474" s="213"/>
      <c r="J474" s="213"/>
      <c r="K474" s="214"/>
    </row>
    <row r="475" spans="1:11" ht="21" customHeight="1">
      <c r="A475" s="211"/>
      <c r="B475" s="212"/>
      <c r="C475" s="213"/>
      <c r="D475" s="213"/>
      <c r="E475" s="213" t="s">
        <v>266</v>
      </c>
      <c r="F475" s="213" t="s">
        <v>652</v>
      </c>
      <c r="G475" s="213"/>
      <c r="H475" s="213"/>
      <c r="I475" s="213" t="s">
        <v>268</v>
      </c>
      <c r="J475" s="213" t="s">
        <v>269</v>
      </c>
      <c r="K475" s="214" t="s">
        <v>270</v>
      </c>
    </row>
    <row r="476" spans="1:11" ht="25.5">
      <c r="A476" s="211"/>
      <c r="B476" s="212"/>
      <c r="C476" s="213"/>
      <c r="D476" s="213"/>
      <c r="E476" s="213"/>
      <c r="F476" s="87" t="s">
        <v>271</v>
      </c>
      <c r="G476" s="87" t="s">
        <v>272</v>
      </c>
      <c r="H476" s="87" t="s">
        <v>273</v>
      </c>
      <c r="I476" s="213"/>
      <c r="J476" s="213"/>
      <c r="K476" s="214"/>
    </row>
    <row r="477" spans="1:11" ht="12.75">
      <c r="A477" s="104" t="s">
        <v>399</v>
      </c>
      <c r="B477" s="86" t="s">
        <v>400</v>
      </c>
      <c r="C477" s="86" t="s">
        <v>401</v>
      </c>
      <c r="D477" s="86" t="s">
        <v>402</v>
      </c>
      <c r="E477" s="86" t="s">
        <v>403</v>
      </c>
      <c r="F477" s="86" t="s">
        <v>404</v>
      </c>
      <c r="G477" s="86" t="s">
        <v>405</v>
      </c>
      <c r="H477" s="86" t="s">
        <v>406</v>
      </c>
      <c r="I477" s="86" t="s">
        <v>407</v>
      </c>
      <c r="J477" s="86" t="s">
        <v>408</v>
      </c>
      <c r="K477" s="105" t="s">
        <v>409</v>
      </c>
    </row>
    <row r="478" spans="1:11" ht="51">
      <c r="A478" s="102">
        <v>5382</v>
      </c>
      <c r="B478" s="74">
        <v>550000</v>
      </c>
      <c r="C478" s="77" t="s">
        <v>742</v>
      </c>
      <c r="D478" s="78">
        <f>D479</f>
        <v>0</v>
      </c>
      <c r="E478" s="78">
        <f t="shared" si="118"/>
        <v>0</v>
      </c>
      <c r="F478" s="78">
        <f aca="true" t="shared" si="128" ref="F478:K479">F479</f>
        <v>0</v>
      </c>
      <c r="G478" s="78">
        <f t="shared" si="128"/>
        <v>0</v>
      </c>
      <c r="H478" s="78">
        <f t="shared" si="128"/>
        <v>0</v>
      </c>
      <c r="I478" s="78">
        <f t="shared" si="128"/>
        <v>0</v>
      </c>
      <c r="J478" s="78">
        <f t="shared" si="128"/>
        <v>0</v>
      </c>
      <c r="K478" s="79">
        <f t="shared" si="128"/>
        <v>0</v>
      </c>
    </row>
    <row r="479" spans="1:11" ht="51">
      <c r="A479" s="102">
        <v>5383</v>
      </c>
      <c r="B479" s="74">
        <v>551000</v>
      </c>
      <c r="C479" s="77" t="s">
        <v>743</v>
      </c>
      <c r="D479" s="78">
        <f>D480</f>
        <v>0</v>
      </c>
      <c r="E479" s="78">
        <f t="shared" si="118"/>
        <v>0</v>
      </c>
      <c r="F479" s="78">
        <f t="shared" si="128"/>
        <v>0</v>
      </c>
      <c r="G479" s="78">
        <f t="shared" si="128"/>
        <v>0</v>
      </c>
      <c r="H479" s="78">
        <f t="shared" si="128"/>
        <v>0</v>
      </c>
      <c r="I479" s="78">
        <f t="shared" si="128"/>
        <v>0</v>
      </c>
      <c r="J479" s="78">
        <f t="shared" si="128"/>
        <v>0</v>
      </c>
      <c r="K479" s="79">
        <f t="shared" si="128"/>
        <v>0</v>
      </c>
    </row>
    <row r="480" spans="1:11" ht="38.25">
      <c r="A480" s="103">
        <v>5384</v>
      </c>
      <c r="B480" s="81">
        <v>551100</v>
      </c>
      <c r="C480" s="82" t="s">
        <v>744</v>
      </c>
      <c r="D480" s="83"/>
      <c r="E480" s="84">
        <f t="shared" si="118"/>
        <v>0</v>
      </c>
      <c r="F480" s="83"/>
      <c r="G480" s="83"/>
      <c r="H480" s="83"/>
      <c r="I480" s="83"/>
      <c r="J480" s="83"/>
      <c r="K480" s="85"/>
    </row>
    <row r="481" spans="1:11" ht="38.25">
      <c r="A481" s="102">
        <v>5385</v>
      </c>
      <c r="B481" s="74">
        <v>600000</v>
      </c>
      <c r="C481" s="77" t="s">
        <v>745</v>
      </c>
      <c r="D481" s="78">
        <f>D482+D509</f>
        <v>0</v>
      </c>
      <c r="E481" s="78">
        <f t="shared" si="118"/>
        <v>0</v>
      </c>
      <c r="F481" s="78">
        <f aca="true" t="shared" si="129" ref="F481:K481">F482+F509</f>
        <v>0</v>
      </c>
      <c r="G481" s="78">
        <f t="shared" si="129"/>
        <v>0</v>
      </c>
      <c r="H481" s="78">
        <f t="shared" si="129"/>
        <v>0</v>
      </c>
      <c r="I481" s="78">
        <f t="shared" si="129"/>
        <v>0</v>
      </c>
      <c r="J481" s="78">
        <f t="shared" si="129"/>
        <v>0</v>
      </c>
      <c r="K481" s="79">
        <f t="shared" si="129"/>
        <v>0</v>
      </c>
    </row>
    <row r="482" spans="1:11" ht="25.5">
      <c r="A482" s="102">
        <v>5386</v>
      </c>
      <c r="B482" s="74">
        <v>610000</v>
      </c>
      <c r="C482" s="77" t="s">
        <v>746</v>
      </c>
      <c r="D482" s="78">
        <f>D483+D493+D505+D507</f>
        <v>0</v>
      </c>
      <c r="E482" s="78">
        <f t="shared" si="118"/>
        <v>0</v>
      </c>
      <c r="F482" s="78">
        <f aca="true" t="shared" si="130" ref="F482:K482">F483+F493+F505+F507</f>
        <v>0</v>
      </c>
      <c r="G482" s="78">
        <f t="shared" si="130"/>
        <v>0</v>
      </c>
      <c r="H482" s="78">
        <f t="shared" si="130"/>
        <v>0</v>
      </c>
      <c r="I482" s="78">
        <f t="shared" si="130"/>
        <v>0</v>
      </c>
      <c r="J482" s="78">
        <f t="shared" si="130"/>
        <v>0</v>
      </c>
      <c r="K482" s="79">
        <f t="shared" si="130"/>
        <v>0</v>
      </c>
    </row>
    <row r="483" spans="1:11" ht="25.5">
      <c r="A483" s="102">
        <v>5387</v>
      </c>
      <c r="B483" s="74">
        <v>611000</v>
      </c>
      <c r="C483" s="77" t="s">
        <v>747</v>
      </c>
      <c r="D483" s="78">
        <f>SUM(D484:D492)</f>
        <v>0</v>
      </c>
      <c r="E483" s="78">
        <f t="shared" si="118"/>
        <v>0</v>
      </c>
      <c r="F483" s="78">
        <f aca="true" t="shared" si="131" ref="F483:K483">SUM(F484:F492)</f>
        <v>0</v>
      </c>
      <c r="G483" s="78">
        <f t="shared" si="131"/>
        <v>0</v>
      </c>
      <c r="H483" s="78">
        <f t="shared" si="131"/>
        <v>0</v>
      </c>
      <c r="I483" s="78">
        <f t="shared" si="131"/>
        <v>0</v>
      </c>
      <c r="J483" s="78">
        <f t="shared" si="131"/>
        <v>0</v>
      </c>
      <c r="K483" s="79">
        <f t="shared" si="131"/>
        <v>0</v>
      </c>
    </row>
    <row r="484" spans="1:11" ht="27" customHeight="1">
      <c r="A484" s="103">
        <v>5388</v>
      </c>
      <c r="B484" s="81">
        <v>611100</v>
      </c>
      <c r="C484" s="82" t="s">
        <v>181</v>
      </c>
      <c r="D484" s="83"/>
      <c r="E484" s="84">
        <f t="shared" si="118"/>
        <v>0</v>
      </c>
      <c r="F484" s="83"/>
      <c r="G484" s="83"/>
      <c r="H484" s="83"/>
      <c r="I484" s="83"/>
      <c r="J484" s="83"/>
      <c r="K484" s="85"/>
    </row>
    <row r="485" spans="1:11" ht="27" customHeight="1">
      <c r="A485" s="103">
        <v>5389</v>
      </c>
      <c r="B485" s="81">
        <v>611200</v>
      </c>
      <c r="C485" s="82" t="s">
        <v>182</v>
      </c>
      <c r="D485" s="83"/>
      <c r="E485" s="84">
        <f t="shared" si="118"/>
        <v>0</v>
      </c>
      <c r="F485" s="83"/>
      <c r="G485" s="83"/>
      <c r="H485" s="83"/>
      <c r="I485" s="83"/>
      <c r="J485" s="83"/>
      <c r="K485" s="85"/>
    </row>
    <row r="486" spans="1:11" ht="27" customHeight="1">
      <c r="A486" s="103">
        <v>5390</v>
      </c>
      <c r="B486" s="81">
        <v>611300</v>
      </c>
      <c r="C486" s="82" t="s">
        <v>183</v>
      </c>
      <c r="D486" s="83"/>
      <c r="E486" s="84">
        <f t="shared" si="118"/>
        <v>0</v>
      </c>
      <c r="F486" s="83"/>
      <c r="G486" s="83"/>
      <c r="H486" s="83"/>
      <c r="I486" s="83"/>
      <c r="J486" s="83"/>
      <c r="K486" s="85"/>
    </row>
    <row r="487" spans="1:11" ht="27" customHeight="1">
      <c r="A487" s="103">
        <v>5391</v>
      </c>
      <c r="B487" s="81">
        <v>611400</v>
      </c>
      <c r="C487" s="82" t="s">
        <v>184</v>
      </c>
      <c r="D487" s="83"/>
      <c r="E487" s="84">
        <f t="shared" si="118"/>
        <v>0</v>
      </c>
      <c r="F487" s="83"/>
      <c r="G487" s="83"/>
      <c r="H487" s="83"/>
      <c r="I487" s="83"/>
      <c r="J487" s="83"/>
      <c r="K487" s="85"/>
    </row>
    <row r="488" spans="1:11" ht="27" customHeight="1">
      <c r="A488" s="103">
        <v>5392</v>
      </c>
      <c r="B488" s="81">
        <v>611500</v>
      </c>
      <c r="C488" s="82" t="s">
        <v>185</v>
      </c>
      <c r="D488" s="83"/>
      <c r="E488" s="84">
        <f t="shared" si="118"/>
        <v>0</v>
      </c>
      <c r="F488" s="83"/>
      <c r="G488" s="83"/>
      <c r="H488" s="83"/>
      <c r="I488" s="83"/>
      <c r="J488" s="83"/>
      <c r="K488" s="85"/>
    </row>
    <row r="489" spans="1:11" ht="27" customHeight="1">
      <c r="A489" s="103">
        <v>5393</v>
      </c>
      <c r="B489" s="81">
        <v>611600</v>
      </c>
      <c r="C489" s="82" t="s">
        <v>186</v>
      </c>
      <c r="D489" s="83"/>
      <c r="E489" s="84">
        <f t="shared" si="118"/>
        <v>0</v>
      </c>
      <c r="F489" s="83"/>
      <c r="G489" s="83"/>
      <c r="H489" s="83"/>
      <c r="I489" s="83"/>
      <c r="J489" s="83"/>
      <c r="K489" s="85"/>
    </row>
    <row r="490" spans="1:11" ht="27" customHeight="1">
      <c r="A490" s="103">
        <v>5394</v>
      </c>
      <c r="B490" s="81">
        <v>611700</v>
      </c>
      <c r="C490" s="82" t="s">
        <v>187</v>
      </c>
      <c r="D490" s="83"/>
      <c r="E490" s="84">
        <f t="shared" si="118"/>
        <v>0</v>
      </c>
      <c r="F490" s="83"/>
      <c r="G490" s="83"/>
      <c r="H490" s="83"/>
      <c r="I490" s="83"/>
      <c r="J490" s="83"/>
      <c r="K490" s="85"/>
    </row>
    <row r="491" spans="1:11" ht="27" customHeight="1">
      <c r="A491" s="103">
        <v>5395</v>
      </c>
      <c r="B491" s="81">
        <v>611800</v>
      </c>
      <c r="C491" s="82" t="s">
        <v>188</v>
      </c>
      <c r="D491" s="83"/>
      <c r="E491" s="84">
        <f t="shared" si="118"/>
        <v>0</v>
      </c>
      <c r="F491" s="83"/>
      <c r="G491" s="83"/>
      <c r="H491" s="83"/>
      <c r="I491" s="83"/>
      <c r="J491" s="83"/>
      <c r="K491" s="85"/>
    </row>
    <row r="492" spans="1:11" ht="27" customHeight="1">
      <c r="A492" s="103">
        <v>5396</v>
      </c>
      <c r="B492" s="81">
        <v>611900</v>
      </c>
      <c r="C492" s="82" t="s">
        <v>158</v>
      </c>
      <c r="D492" s="83"/>
      <c r="E492" s="84">
        <f t="shared" si="118"/>
        <v>0</v>
      </c>
      <c r="F492" s="83"/>
      <c r="G492" s="83"/>
      <c r="H492" s="83"/>
      <c r="I492" s="83"/>
      <c r="J492" s="83"/>
      <c r="K492" s="85"/>
    </row>
    <row r="493" spans="1:11" ht="27" customHeight="1">
      <c r="A493" s="102">
        <v>5397</v>
      </c>
      <c r="B493" s="74">
        <v>612000</v>
      </c>
      <c r="C493" s="77" t="s">
        <v>748</v>
      </c>
      <c r="D493" s="78">
        <f>SUM(D494:D504)</f>
        <v>0</v>
      </c>
      <c r="E493" s="78">
        <f t="shared" si="118"/>
        <v>0</v>
      </c>
      <c r="F493" s="78">
        <f aca="true" t="shared" si="132" ref="F493:K493">SUM(F494:F504)</f>
        <v>0</v>
      </c>
      <c r="G493" s="78">
        <f t="shared" si="132"/>
        <v>0</v>
      </c>
      <c r="H493" s="78">
        <f t="shared" si="132"/>
        <v>0</v>
      </c>
      <c r="I493" s="78">
        <f t="shared" si="132"/>
        <v>0</v>
      </c>
      <c r="J493" s="78">
        <f t="shared" si="132"/>
        <v>0</v>
      </c>
      <c r="K493" s="79">
        <f t="shared" si="132"/>
        <v>0</v>
      </c>
    </row>
    <row r="494" spans="1:11" ht="27" customHeight="1">
      <c r="A494" s="103">
        <v>5398</v>
      </c>
      <c r="B494" s="81">
        <v>612100</v>
      </c>
      <c r="C494" s="82" t="s">
        <v>189</v>
      </c>
      <c r="D494" s="83"/>
      <c r="E494" s="84">
        <f t="shared" si="118"/>
        <v>0</v>
      </c>
      <c r="F494" s="83"/>
      <c r="G494" s="83"/>
      <c r="H494" s="83"/>
      <c r="I494" s="83"/>
      <c r="J494" s="83"/>
      <c r="K494" s="85"/>
    </row>
    <row r="495" spans="1:11" ht="27" customHeight="1">
      <c r="A495" s="103">
        <v>5399</v>
      </c>
      <c r="B495" s="81">
        <v>612200</v>
      </c>
      <c r="C495" s="82" t="s">
        <v>190</v>
      </c>
      <c r="D495" s="83"/>
      <c r="E495" s="84">
        <f t="shared" si="118"/>
        <v>0</v>
      </c>
      <c r="F495" s="83"/>
      <c r="G495" s="83"/>
      <c r="H495" s="83"/>
      <c r="I495" s="83"/>
      <c r="J495" s="83"/>
      <c r="K495" s="85"/>
    </row>
    <row r="496" spans="1:11" ht="14.25" customHeight="1">
      <c r="A496" s="211" t="s">
        <v>261</v>
      </c>
      <c r="B496" s="212" t="s">
        <v>262</v>
      </c>
      <c r="C496" s="213" t="s">
        <v>263</v>
      </c>
      <c r="D496" s="213" t="s">
        <v>634</v>
      </c>
      <c r="E496" s="213" t="s">
        <v>635</v>
      </c>
      <c r="F496" s="213"/>
      <c r="G496" s="213"/>
      <c r="H496" s="213"/>
      <c r="I496" s="213"/>
      <c r="J496" s="213"/>
      <c r="K496" s="214"/>
    </row>
    <row r="497" spans="1:11" ht="23.25" customHeight="1">
      <c r="A497" s="211"/>
      <c r="B497" s="212"/>
      <c r="C497" s="213"/>
      <c r="D497" s="213"/>
      <c r="E497" s="213" t="s">
        <v>266</v>
      </c>
      <c r="F497" s="213" t="s">
        <v>652</v>
      </c>
      <c r="G497" s="213"/>
      <c r="H497" s="213"/>
      <c r="I497" s="213" t="s">
        <v>268</v>
      </c>
      <c r="J497" s="213" t="s">
        <v>269</v>
      </c>
      <c r="K497" s="214" t="s">
        <v>270</v>
      </c>
    </row>
    <row r="498" spans="1:11" ht="25.5">
      <c r="A498" s="211"/>
      <c r="B498" s="212"/>
      <c r="C498" s="213"/>
      <c r="D498" s="213"/>
      <c r="E498" s="213"/>
      <c r="F498" s="87" t="s">
        <v>271</v>
      </c>
      <c r="G498" s="87" t="s">
        <v>272</v>
      </c>
      <c r="H498" s="87" t="s">
        <v>273</v>
      </c>
      <c r="I498" s="213"/>
      <c r="J498" s="213"/>
      <c r="K498" s="214"/>
    </row>
    <row r="499" spans="1:11" ht="12.75">
      <c r="A499" s="104" t="s">
        <v>399</v>
      </c>
      <c r="B499" s="86" t="s">
        <v>400</v>
      </c>
      <c r="C499" s="86" t="s">
        <v>401</v>
      </c>
      <c r="D499" s="86" t="s">
        <v>402</v>
      </c>
      <c r="E499" s="86" t="s">
        <v>403</v>
      </c>
      <c r="F499" s="86" t="s">
        <v>404</v>
      </c>
      <c r="G499" s="86" t="s">
        <v>405</v>
      </c>
      <c r="H499" s="86" t="s">
        <v>406</v>
      </c>
      <c r="I499" s="86" t="s">
        <v>407</v>
      </c>
      <c r="J499" s="86" t="s">
        <v>408</v>
      </c>
      <c r="K499" s="105" t="s">
        <v>409</v>
      </c>
    </row>
    <row r="500" spans="1:11" ht="27" customHeight="1">
      <c r="A500" s="103">
        <v>5400</v>
      </c>
      <c r="B500" s="81">
        <v>612300</v>
      </c>
      <c r="C500" s="82" t="s">
        <v>191</v>
      </c>
      <c r="D500" s="83"/>
      <c r="E500" s="84">
        <f t="shared" si="118"/>
        <v>0</v>
      </c>
      <c r="F500" s="83"/>
      <c r="G500" s="83"/>
      <c r="H500" s="83"/>
      <c r="I500" s="83"/>
      <c r="J500" s="83"/>
      <c r="K500" s="85"/>
    </row>
    <row r="501" spans="1:11" ht="27" customHeight="1">
      <c r="A501" s="103">
        <v>5401</v>
      </c>
      <c r="B501" s="81">
        <v>612400</v>
      </c>
      <c r="C501" s="82" t="s">
        <v>192</v>
      </c>
      <c r="D501" s="83"/>
      <c r="E501" s="84">
        <f t="shared" si="118"/>
        <v>0</v>
      </c>
      <c r="F501" s="83"/>
      <c r="G501" s="83"/>
      <c r="H501" s="83"/>
      <c r="I501" s="83"/>
      <c r="J501" s="83"/>
      <c r="K501" s="85"/>
    </row>
    <row r="502" spans="1:11" ht="27" customHeight="1">
      <c r="A502" s="103">
        <v>5402</v>
      </c>
      <c r="B502" s="81">
        <v>612500</v>
      </c>
      <c r="C502" s="82" t="s">
        <v>193</v>
      </c>
      <c r="D502" s="83"/>
      <c r="E502" s="84">
        <f t="shared" si="118"/>
        <v>0</v>
      </c>
      <c r="F502" s="83"/>
      <c r="G502" s="83"/>
      <c r="H502" s="83"/>
      <c r="I502" s="83"/>
      <c r="J502" s="83"/>
      <c r="K502" s="85"/>
    </row>
    <row r="503" spans="1:11" ht="27" customHeight="1">
      <c r="A503" s="103">
        <v>5403</v>
      </c>
      <c r="B503" s="81">
        <v>612600</v>
      </c>
      <c r="C503" s="82" t="s">
        <v>194</v>
      </c>
      <c r="D503" s="83"/>
      <c r="E503" s="84">
        <f t="shared" si="118"/>
        <v>0</v>
      </c>
      <c r="F503" s="83"/>
      <c r="G503" s="83"/>
      <c r="H503" s="83"/>
      <c r="I503" s="83"/>
      <c r="J503" s="83"/>
      <c r="K503" s="85"/>
    </row>
    <row r="504" spans="1:11" ht="27" customHeight="1">
      <c r="A504" s="103">
        <v>5404</v>
      </c>
      <c r="B504" s="81">
        <v>612900</v>
      </c>
      <c r="C504" s="82" t="s">
        <v>299</v>
      </c>
      <c r="D504" s="83"/>
      <c r="E504" s="84">
        <f t="shared" si="118"/>
        <v>0</v>
      </c>
      <c r="F504" s="83"/>
      <c r="G504" s="83"/>
      <c r="H504" s="83"/>
      <c r="I504" s="83"/>
      <c r="J504" s="83"/>
      <c r="K504" s="85"/>
    </row>
    <row r="505" spans="1:11" ht="27" customHeight="1">
      <c r="A505" s="102">
        <v>5405</v>
      </c>
      <c r="B505" s="74">
        <v>613000</v>
      </c>
      <c r="C505" s="77" t="s">
        <v>749</v>
      </c>
      <c r="D505" s="78">
        <f>D506</f>
        <v>0</v>
      </c>
      <c r="E505" s="78">
        <f t="shared" si="118"/>
        <v>0</v>
      </c>
      <c r="F505" s="78">
        <f aca="true" t="shared" si="133" ref="F505:K505">F506</f>
        <v>0</v>
      </c>
      <c r="G505" s="78">
        <f t="shared" si="133"/>
        <v>0</v>
      </c>
      <c r="H505" s="78">
        <f t="shared" si="133"/>
        <v>0</v>
      </c>
      <c r="I505" s="78">
        <f t="shared" si="133"/>
        <v>0</v>
      </c>
      <c r="J505" s="78">
        <f t="shared" si="133"/>
        <v>0</v>
      </c>
      <c r="K505" s="79">
        <f t="shared" si="133"/>
        <v>0</v>
      </c>
    </row>
    <row r="506" spans="1:11" ht="27" customHeight="1">
      <c r="A506" s="103">
        <v>5406</v>
      </c>
      <c r="B506" s="81">
        <v>613100</v>
      </c>
      <c r="C506" s="82" t="s">
        <v>195</v>
      </c>
      <c r="D506" s="83"/>
      <c r="E506" s="84">
        <f t="shared" si="118"/>
        <v>0</v>
      </c>
      <c r="F506" s="83"/>
      <c r="G506" s="83"/>
      <c r="H506" s="83"/>
      <c r="I506" s="83"/>
      <c r="J506" s="83"/>
      <c r="K506" s="85"/>
    </row>
    <row r="507" spans="1:11" ht="27" customHeight="1">
      <c r="A507" s="102">
        <v>5407</v>
      </c>
      <c r="B507" s="74">
        <v>614000</v>
      </c>
      <c r="C507" s="77" t="s">
        <v>750</v>
      </c>
      <c r="D507" s="78">
        <f>D508</f>
        <v>0</v>
      </c>
      <c r="E507" s="78">
        <f t="shared" si="118"/>
        <v>0</v>
      </c>
      <c r="F507" s="78">
        <f aca="true" t="shared" si="134" ref="F507:K507">F508</f>
        <v>0</v>
      </c>
      <c r="G507" s="78">
        <f t="shared" si="134"/>
        <v>0</v>
      </c>
      <c r="H507" s="78">
        <f t="shared" si="134"/>
        <v>0</v>
      </c>
      <c r="I507" s="78">
        <f t="shared" si="134"/>
        <v>0</v>
      </c>
      <c r="J507" s="78">
        <f t="shared" si="134"/>
        <v>0</v>
      </c>
      <c r="K507" s="79">
        <f t="shared" si="134"/>
        <v>0</v>
      </c>
    </row>
    <row r="508" spans="1:11" ht="27" customHeight="1">
      <c r="A508" s="103">
        <v>5408</v>
      </c>
      <c r="B508" s="81">
        <v>614100</v>
      </c>
      <c r="C508" s="82" t="s">
        <v>751</v>
      </c>
      <c r="D508" s="83"/>
      <c r="E508" s="84">
        <f t="shared" si="118"/>
        <v>0</v>
      </c>
      <c r="F508" s="83"/>
      <c r="G508" s="83"/>
      <c r="H508" s="83"/>
      <c r="I508" s="83"/>
      <c r="J508" s="83"/>
      <c r="K508" s="85"/>
    </row>
    <row r="509" spans="1:11" ht="27" customHeight="1">
      <c r="A509" s="102">
        <v>5409</v>
      </c>
      <c r="B509" s="74">
        <v>620000</v>
      </c>
      <c r="C509" s="77" t="s">
        <v>752</v>
      </c>
      <c r="D509" s="78">
        <f>D510+D520+D533</f>
        <v>0</v>
      </c>
      <c r="E509" s="78">
        <f t="shared" si="118"/>
        <v>0</v>
      </c>
      <c r="F509" s="78">
        <f aca="true" t="shared" si="135" ref="F509:K509">F510+F520+F533</f>
        <v>0</v>
      </c>
      <c r="G509" s="78">
        <f t="shared" si="135"/>
        <v>0</v>
      </c>
      <c r="H509" s="78">
        <f t="shared" si="135"/>
        <v>0</v>
      </c>
      <c r="I509" s="78">
        <f t="shared" si="135"/>
        <v>0</v>
      </c>
      <c r="J509" s="78">
        <f t="shared" si="135"/>
        <v>0</v>
      </c>
      <c r="K509" s="79">
        <f t="shared" si="135"/>
        <v>0</v>
      </c>
    </row>
    <row r="510" spans="1:11" ht="27" customHeight="1">
      <c r="A510" s="102">
        <v>5410</v>
      </c>
      <c r="B510" s="74">
        <v>621000</v>
      </c>
      <c r="C510" s="77" t="s">
        <v>753</v>
      </c>
      <c r="D510" s="78">
        <f>SUM(D511:D519)</f>
        <v>0</v>
      </c>
      <c r="E510" s="78">
        <f t="shared" si="118"/>
        <v>0</v>
      </c>
      <c r="F510" s="78">
        <f aca="true" t="shared" si="136" ref="F510:K510">SUM(F511:F519)</f>
        <v>0</v>
      </c>
      <c r="G510" s="78">
        <f t="shared" si="136"/>
        <v>0</v>
      </c>
      <c r="H510" s="78">
        <f t="shared" si="136"/>
        <v>0</v>
      </c>
      <c r="I510" s="78">
        <f t="shared" si="136"/>
        <v>0</v>
      </c>
      <c r="J510" s="78">
        <f t="shared" si="136"/>
        <v>0</v>
      </c>
      <c r="K510" s="79">
        <f t="shared" si="136"/>
        <v>0</v>
      </c>
    </row>
    <row r="511" spans="1:11" ht="27" customHeight="1">
      <c r="A511" s="103">
        <v>5411</v>
      </c>
      <c r="B511" s="81">
        <v>621100</v>
      </c>
      <c r="C511" s="82" t="s">
        <v>96</v>
      </c>
      <c r="D511" s="83"/>
      <c r="E511" s="84">
        <f t="shared" si="118"/>
        <v>0</v>
      </c>
      <c r="F511" s="83"/>
      <c r="G511" s="83"/>
      <c r="H511" s="83"/>
      <c r="I511" s="83"/>
      <c r="J511" s="83"/>
      <c r="K511" s="85"/>
    </row>
    <row r="512" spans="1:11" ht="27" customHeight="1">
      <c r="A512" s="103">
        <v>5412</v>
      </c>
      <c r="B512" s="81">
        <v>621200</v>
      </c>
      <c r="C512" s="82" t="s">
        <v>97</v>
      </c>
      <c r="D512" s="83"/>
      <c r="E512" s="84">
        <f t="shared" si="118"/>
        <v>0</v>
      </c>
      <c r="F512" s="83"/>
      <c r="G512" s="83"/>
      <c r="H512" s="83"/>
      <c r="I512" s="83"/>
      <c r="J512" s="83"/>
      <c r="K512" s="85"/>
    </row>
    <row r="513" spans="1:11" ht="27" customHeight="1">
      <c r="A513" s="103">
        <v>5413</v>
      </c>
      <c r="B513" s="81">
        <v>621300</v>
      </c>
      <c r="C513" s="82" t="s">
        <v>98</v>
      </c>
      <c r="D513" s="83"/>
      <c r="E513" s="84">
        <f t="shared" si="118"/>
        <v>0</v>
      </c>
      <c r="F513" s="83"/>
      <c r="G513" s="83"/>
      <c r="H513" s="83"/>
      <c r="I513" s="83"/>
      <c r="J513" s="83"/>
      <c r="K513" s="85"/>
    </row>
    <row r="514" spans="1:11" ht="27" customHeight="1">
      <c r="A514" s="103">
        <v>5414</v>
      </c>
      <c r="B514" s="81">
        <v>621400</v>
      </c>
      <c r="C514" s="82" t="s">
        <v>754</v>
      </c>
      <c r="D514" s="83"/>
      <c r="E514" s="84">
        <f t="shared" si="118"/>
        <v>0</v>
      </c>
      <c r="F514" s="83"/>
      <c r="G514" s="83"/>
      <c r="H514" s="83"/>
      <c r="I514" s="83"/>
      <c r="J514" s="83"/>
      <c r="K514" s="85"/>
    </row>
    <row r="515" spans="1:11" ht="27" customHeight="1">
      <c r="A515" s="103">
        <v>5415</v>
      </c>
      <c r="B515" s="81">
        <v>621500</v>
      </c>
      <c r="C515" s="82" t="s">
        <v>99</v>
      </c>
      <c r="D515" s="83"/>
      <c r="E515" s="84">
        <f t="shared" si="118"/>
        <v>0</v>
      </c>
      <c r="F515" s="83"/>
      <c r="G515" s="83"/>
      <c r="H515" s="83"/>
      <c r="I515" s="83"/>
      <c r="J515" s="83"/>
      <c r="K515" s="85"/>
    </row>
    <row r="516" spans="1:11" ht="27" customHeight="1">
      <c r="A516" s="103">
        <v>5416</v>
      </c>
      <c r="B516" s="81">
        <v>621600</v>
      </c>
      <c r="C516" s="82" t="s">
        <v>100</v>
      </c>
      <c r="D516" s="83"/>
      <c r="E516" s="84">
        <f t="shared" si="118"/>
        <v>0</v>
      </c>
      <c r="F516" s="83"/>
      <c r="G516" s="83"/>
      <c r="H516" s="83"/>
      <c r="I516" s="83"/>
      <c r="J516" s="83"/>
      <c r="K516" s="85"/>
    </row>
    <row r="517" spans="1:11" ht="27" customHeight="1">
      <c r="A517" s="103">
        <v>5417</v>
      </c>
      <c r="B517" s="81">
        <v>621700</v>
      </c>
      <c r="C517" s="82" t="s">
        <v>101</v>
      </c>
      <c r="D517" s="83"/>
      <c r="E517" s="84">
        <f t="shared" si="118"/>
        <v>0</v>
      </c>
      <c r="F517" s="83"/>
      <c r="G517" s="83"/>
      <c r="H517" s="83"/>
      <c r="I517" s="83"/>
      <c r="J517" s="83"/>
      <c r="K517" s="85"/>
    </row>
    <row r="518" spans="1:11" ht="27" customHeight="1">
      <c r="A518" s="103">
        <v>5418</v>
      </c>
      <c r="B518" s="81">
        <v>621800</v>
      </c>
      <c r="C518" s="82" t="s">
        <v>102</v>
      </c>
      <c r="D518" s="83"/>
      <c r="E518" s="84">
        <f t="shared" si="118"/>
        <v>0</v>
      </c>
      <c r="F518" s="83"/>
      <c r="G518" s="83"/>
      <c r="H518" s="83"/>
      <c r="I518" s="83"/>
      <c r="J518" s="83"/>
      <c r="K518" s="85"/>
    </row>
    <row r="519" spans="1:11" ht="27" customHeight="1">
      <c r="A519" s="103">
        <v>5419</v>
      </c>
      <c r="B519" s="81">
        <v>621900</v>
      </c>
      <c r="C519" s="82" t="s">
        <v>103</v>
      </c>
      <c r="D519" s="83"/>
      <c r="E519" s="84">
        <f t="shared" si="118"/>
        <v>0</v>
      </c>
      <c r="F519" s="83"/>
      <c r="G519" s="83"/>
      <c r="H519" s="83"/>
      <c r="I519" s="83"/>
      <c r="J519" s="83"/>
      <c r="K519" s="85"/>
    </row>
    <row r="520" spans="1:11" ht="27" customHeight="1">
      <c r="A520" s="102">
        <v>5420</v>
      </c>
      <c r="B520" s="74">
        <v>622000</v>
      </c>
      <c r="C520" s="77" t="s">
        <v>755</v>
      </c>
      <c r="D520" s="78">
        <f>SUM(D521:D532)</f>
        <v>0</v>
      </c>
      <c r="E520" s="78">
        <f t="shared" si="118"/>
        <v>0</v>
      </c>
      <c r="F520" s="78">
        <f aca="true" t="shared" si="137" ref="F520:K520">SUM(F521:F532)</f>
        <v>0</v>
      </c>
      <c r="G520" s="78">
        <f t="shared" si="137"/>
        <v>0</v>
      </c>
      <c r="H520" s="78">
        <f t="shared" si="137"/>
        <v>0</v>
      </c>
      <c r="I520" s="78">
        <f t="shared" si="137"/>
        <v>0</v>
      </c>
      <c r="J520" s="78">
        <f t="shared" si="137"/>
        <v>0</v>
      </c>
      <c r="K520" s="79">
        <f t="shared" si="137"/>
        <v>0</v>
      </c>
    </row>
    <row r="521" spans="1:11" ht="27" customHeight="1">
      <c r="A521" s="103">
        <v>5421</v>
      </c>
      <c r="B521" s="81">
        <v>622100</v>
      </c>
      <c r="C521" s="82" t="s">
        <v>104</v>
      </c>
      <c r="D521" s="83"/>
      <c r="E521" s="84">
        <f t="shared" si="118"/>
        <v>0</v>
      </c>
      <c r="F521" s="83"/>
      <c r="G521" s="83"/>
      <c r="H521" s="83"/>
      <c r="I521" s="83"/>
      <c r="J521" s="83"/>
      <c r="K521" s="85"/>
    </row>
    <row r="522" spans="1:11" ht="16.5" customHeight="1">
      <c r="A522" s="211" t="s">
        <v>261</v>
      </c>
      <c r="B522" s="212" t="s">
        <v>262</v>
      </c>
      <c r="C522" s="213" t="s">
        <v>263</v>
      </c>
      <c r="D522" s="213" t="s">
        <v>634</v>
      </c>
      <c r="E522" s="213" t="s">
        <v>635</v>
      </c>
      <c r="F522" s="213"/>
      <c r="G522" s="213"/>
      <c r="H522" s="213"/>
      <c r="I522" s="213"/>
      <c r="J522" s="213"/>
      <c r="K522" s="214"/>
    </row>
    <row r="523" spans="1:11" ht="22.5" customHeight="1">
      <c r="A523" s="211"/>
      <c r="B523" s="212"/>
      <c r="C523" s="213"/>
      <c r="D523" s="213"/>
      <c r="E523" s="213" t="s">
        <v>266</v>
      </c>
      <c r="F523" s="213" t="s">
        <v>652</v>
      </c>
      <c r="G523" s="213"/>
      <c r="H523" s="213"/>
      <c r="I523" s="213" t="s">
        <v>268</v>
      </c>
      <c r="J523" s="213" t="s">
        <v>269</v>
      </c>
      <c r="K523" s="214" t="s">
        <v>270</v>
      </c>
    </row>
    <row r="524" spans="1:11" ht="25.5">
      <c r="A524" s="211"/>
      <c r="B524" s="212"/>
      <c r="C524" s="213"/>
      <c r="D524" s="213"/>
      <c r="E524" s="213"/>
      <c r="F524" s="87" t="s">
        <v>271</v>
      </c>
      <c r="G524" s="87" t="s">
        <v>272</v>
      </c>
      <c r="H524" s="87" t="s">
        <v>273</v>
      </c>
      <c r="I524" s="213"/>
      <c r="J524" s="213"/>
      <c r="K524" s="214"/>
    </row>
    <row r="525" spans="1:11" ht="12.75">
      <c r="A525" s="104" t="s">
        <v>399</v>
      </c>
      <c r="B525" s="86" t="s">
        <v>400</v>
      </c>
      <c r="C525" s="86" t="s">
        <v>401</v>
      </c>
      <c r="D525" s="86" t="s">
        <v>402</v>
      </c>
      <c r="E525" s="86" t="s">
        <v>403</v>
      </c>
      <c r="F525" s="86" t="s">
        <v>404</v>
      </c>
      <c r="G525" s="86" t="s">
        <v>405</v>
      </c>
      <c r="H525" s="86" t="s">
        <v>406</v>
      </c>
      <c r="I525" s="86" t="s">
        <v>407</v>
      </c>
      <c r="J525" s="86" t="s">
        <v>408</v>
      </c>
      <c r="K525" s="105" t="s">
        <v>409</v>
      </c>
    </row>
    <row r="526" spans="1:11" ht="27" customHeight="1">
      <c r="A526" s="103">
        <v>5422</v>
      </c>
      <c r="B526" s="81">
        <v>622200</v>
      </c>
      <c r="C526" s="82" t="s">
        <v>105</v>
      </c>
      <c r="D526" s="83"/>
      <c r="E526" s="84">
        <f t="shared" si="118"/>
        <v>0</v>
      </c>
      <c r="F526" s="83"/>
      <c r="G526" s="83"/>
      <c r="H526" s="83"/>
      <c r="I526" s="83"/>
      <c r="J526" s="83"/>
      <c r="K526" s="85"/>
    </row>
    <row r="527" spans="1:11" ht="27" customHeight="1">
      <c r="A527" s="103">
        <v>5423</v>
      </c>
      <c r="B527" s="81">
        <v>622300</v>
      </c>
      <c r="C527" s="82" t="s">
        <v>106</v>
      </c>
      <c r="D527" s="83"/>
      <c r="E527" s="84">
        <f t="shared" si="118"/>
        <v>0</v>
      </c>
      <c r="F527" s="83"/>
      <c r="G527" s="83"/>
      <c r="H527" s="83"/>
      <c r="I527" s="83"/>
      <c r="J527" s="83"/>
      <c r="K527" s="85"/>
    </row>
    <row r="528" spans="1:11" ht="27" customHeight="1">
      <c r="A528" s="103">
        <v>5424</v>
      </c>
      <c r="B528" s="81">
        <v>622400</v>
      </c>
      <c r="C528" s="82" t="s">
        <v>107</v>
      </c>
      <c r="D528" s="83"/>
      <c r="E528" s="84">
        <f t="shared" si="118"/>
        <v>0</v>
      </c>
      <c r="F528" s="83"/>
      <c r="G528" s="83"/>
      <c r="H528" s="83"/>
      <c r="I528" s="83"/>
      <c r="J528" s="83"/>
      <c r="K528" s="85"/>
    </row>
    <row r="529" spans="1:11" ht="27" customHeight="1">
      <c r="A529" s="103">
        <v>5425</v>
      </c>
      <c r="B529" s="81">
        <v>622500</v>
      </c>
      <c r="C529" s="82" t="s">
        <v>108</v>
      </c>
      <c r="D529" s="83"/>
      <c r="E529" s="84">
        <f t="shared" si="118"/>
        <v>0</v>
      </c>
      <c r="F529" s="83"/>
      <c r="G529" s="83"/>
      <c r="H529" s="83"/>
      <c r="I529" s="83"/>
      <c r="J529" s="83"/>
      <c r="K529" s="85"/>
    </row>
    <row r="530" spans="1:11" ht="27" customHeight="1">
      <c r="A530" s="103">
        <v>5426</v>
      </c>
      <c r="B530" s="81">
        <v>622600</v>
      </c>
      <c r="C530" s="82" t="s">
        <v>109</v>
      </c>
      <c r="D530" s="83"/>
      <c r="E530" s="84">
        <f aca="true" t="shared" si="138" ref="E530:E535">SUM(F530:K530)</f>
        <v>0</v>
      </c>
      <c r="F530" s="83"/>
      <c r="G530" s="83"/>
      <c r="H530" s="83"/>
      <c r="I530" s="83"/>
      <c r="J530" s="83"/>
      <c r="K530" s="85"/>
    </row>
    <row r="531" spans="1:11" ht="27" customHeight="1">
      <c r="A531" s="103">
        <v>5427</v>
      </c>
      <c r="B531" s="81">
        <v>622700</v>
      </c>
      <c r="C531" s="82" t="s">
        <v>110</v>
      </c>
      <c r="D531" s="83"/>
      <c r="E531" s="84">
        <f t="shared" si="138"/>
        <v>0</v>
      </c>
      <c r="F531" s="83"/>
      <c r="G531" s="83"/>
      <c r="H531" s="83"/>
      <c r="I531" s="83"/>
      <c r="J531" s="83"/>
      <c r="K531" s="85"/>
    </row>
    <row r="532" spans="1:11" ht="27" customHeight="1">
      <c r="A532" s="103">
        <v>5428</v>
      </c>
      <c r="B532" s="81">
        <v>622800</v>
      </c>
      <c r="C532" s="82" t="s">
        <v>756</v>
      </c>
      <c r="D532" s="83"/>
      <c r="E532" s="84">
        <f t="shared" si="138"/>
        <v>0</v>
      </c>
      <c r="F532" s="83"/>
      <c r="G532" s="83"/>
      <c r="H532" s="83"/>
      <c r="I532" s="83"/>
      <c r="J532" s="83"/>
      <c r="K532" s="85"/>
    </row>
    <row r="533" spans="1:11" ht="51">
      <c r="A533" s="102">
        <v>5429</v>
      </c>
      <c r="B533" s="74">
        <v>623000</v>
      </c>
      <c r="C533" s="77" t="s">
        <v>757</v>
      </c>
      <c r="D533" s="78">
        <f>D534</f>
        <v>0</v>
      </c>
      <c r="E533" s="78">
        <f t="shared" si="138"/>
        <v>0</v>
      </c>
      <c r="F533" s="78">
        <f aca="true" t="shared" si="139" ref="F533:K533">F534</f>
        <v>0</v>
      </c>
      <c r="G533" s="78">
        <f t="shared" si="139"/>
        <v>0</v>
      </c>
      <c r="H533" s="78">
        <f t="shared" si="139"/>
        <v>0</v>
      </c>
      <c r="I533" s="78">
        <f t="shared" si="139"/>
        <v>0</v>
      </c>
      <c r="J533" s="78">
        <f t="shared" si="139"/>
        <v>0</v>
      </c>
      <c r="K533" s="79">
        <f t="shared" si="139"/>
        <v>0</v>
      </c>
    </row>
    <row r="534" spans="1:11" ht="38.25">
      <c r="A534" s="103">
        <v>5430</v>
      </c>
      <c r="B534" s="81">
        <v>623100</v>
      </c>
      <c r="C534" s="82" t="s">
        <v>758</v>
      </c>
      <c r="D534" s="83"/>
      <c r="E534" s="84">
        <f t="shared" si="138"/>
        <v>0</v>
      </c>
      <c r="F534" s="83"/>
      <c r="G534" s="83"/>
      <c r="H534" s="83"/>
      <c r="I534" s="83"/>
      <c r="J534" s="83"/>
      <c r="K534" s="85"/>
    </row>
    <row r="535" spans="1:11" ht="27" customHeight="1" thickBot="1">
      <c r="A535" s="106">
        <v>5431</v>
      </c>
      <c r="B535" s="96"/>
      <c r="C535" s="97" t="s">
        <v>759</v>
      </c>
      <c r="D535" s="98">
        <f>D226+D481</f>
        <v>0</v>
      </c>
      <c r="E535" s="98">
        <f t="shared" si="138"/>
        <v>1409445</v>
      </c>
      <c r="F535" s="98">
        <f aca="true" t="shared" si="140" ref="F535:K535">F226+F481</f>
        <v>0</v>
      </c>
      <c r="G535" s="98">
        <f t="shared" si="140"/>
        <v>0</v>
      </c>
      <c r="H535" s="98">
        <f t="shared" si="140"/>
        <v>0</v>
      </c>
      <c r="I535" s="98">
        <f t="shared" si="140"/>
        <v>967080</v>
      </c>
      <c r="J535" s="98">
        <f t="shared" si="140"/>
        <v>0</v>
      </c>
      <c r="K535" s="99">
        <f t="shared" si="140"/>
        <v>442365</v>
      </c>
    </row>
    <row r="536" spans="1:11" ht="12.75">
      <c r="A536" s="100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</row>
    <row r="537" spans="1:11" ht="12.75">
      <c r="A537" s="70" t="s">
        <v>111</v>
      </c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</row>
    <row r="538" spans="1:11" ht="13.5" thickBot="1">
      <c r="A538" s="100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</row>
    <row r="539" spans="1:11" ht="18.75" customHeight="1">
      <c r="A539" s="205" t="s">
        <v>261</v>
      </c>
      <c r="B539" s="207" t="s">
        <v>262</v>
      </c>
      <c r="C539" s="207" t="s">
        <v>263</v>
      </c>
      <c r="D539" s="207" t="s">
        <v>760</v>
      </c>
      <c r="E539" s="207" t="s">
        <v>761</v>
      </c>
      <c r="F539" s="207"/>
      <c r="G539" s="207"/>
      <c r="H539" s="207"/>
      <c r="I539" s="207"/>
      <c r="J539" s="207"/>
      <c r="K539" s="209"/>
    </row>
    <row r="540" spans="1:11" ht="21" customHeight="1">
      <c r="A540" s="206"/>
      <c r="B540" s="208"/>
      <c r="C540" s="208"/>
      <c r="D540" s="208"/>
      <c r="E540" s="208" t="s">
        <v>636</v>
      </c>
      <c r="F540" s="208" t="s">
        <v>762</v>
      </c>
      <c r="G540" s="208"/>
      <c r="H540" s="208"/>
      <c r="I540" s="208"/>
      <c r="J540" s="208" t="s">
        <v>269</v>
      </c>
      <c r="K540" s="210" t="s">
        <v>270</v>
      </c>
    </row>
    <row r="541" spans="1:11" ht="25.5">
      <c r="A541" s="206"/>
      <c r="B541" s="208"/>
      <c r="C541" s="208"/>
      <c r="D541" s="208"/>
      <c r="E541" s="208"/>
      <c r="F541" s="71" t="s">
        <v>271</v>
      </c>
      <c r="G541" s="71" t="s">
        <v>272</v>
      </c>
      <c r="H541" s="71" t="s">
        <v>273</v>
      </c>
      <c r="I541" s="71" t="s">
        <v>268</v>
      </c>
      <c r="J541" s="208"/>
      <c r="K541" s="210"/>
    </row>
    <row r="542" spans="1:11" ht="12.75">
      <c r="A542" s="73">
        <v>1</v>
      </c>
      <c r="B542" s="74">
        <v>2</v>
      </c>
      <c r="C542" s="74">
        <v>3</v>
      </c>
      <c r="D542" s="107">
        <v>4</v>
      </c>
      <c r="E542" s="74">
        <v>5</v>
      </c>
      <c r="F542" s="74">
        <v>6</v>
      </c>
      <c r="G542" s="74">
        <v>7</v>
      </c>
      <c r="H542" s="74">
        <v>8</v>
      </c>
      <c r="I542" s="74">
        <v>9</v>
      </c>
      <c r="J542" s="74">
        <v>10</v>
      </c>
      <c r="K542" s="108">
        <v>11</v>
      </c>
    </row>
    <row r="543" spans="1:11" ht="38.25">
      <c r="A543" s="73">
        <v>5432</v>
      </c>
      <c r="B543" s="74"/>
      <c r="C543" s="77" t="s">
        <v>763</v>
      </c>
      <c r="D543" s="78">
        <f>D17</f>
        <v>0</v>
      </c>
      <c r="E543" s="78">
        <f>SUM(F543:K543)</f>
        <v>1402990</v>
      </c>
      <c r="F543" s="78">
        <f aca="true" t="shared" si="141" ref="F543:K543">F17</f>
        <v>0</v>
      </c>
      <c r="G543" s="78">
        <f t="shared" si="141"/>
        <v>0</v>
      </c>
      <c r="H543" s="78">
        <f t="shared" si="141"/>
        <v>0</v>
      </c>
      <c r="I543" s="78">
        <f t="shared" si="141"/>
        <v>967080</v>
      </c>
      <c r="J543" s="78">
        <f t="shared" si="141"/>
        <v>0</v>
      </c>
      <c r="K543" s="79">
        <f t="shared" si="141"/>
        <v>435910</v>
      </c>
    </row>
    <row r="544" spans="1:11" ht="25.5">
      <c r="A544" s="73">
        <v>5433</v>
      </c>
      <c r="B544" s="74"/>
      <c r="C544" s="77" t="s">
        <v>764</v>
      </c>
      <c r="D544" s="78">
        <f>D226</f>
        <v>0</v>
      </c>
      <c r="E544" s="78">
        <f>SUM(F544:K544)</f>
        <v>1409445</v>
      </c>
      <c r="F544" s="78">
        <f aca="true" t="shared" si="142" ref="F544:K544">F226</f>
        <v>0</v>
      </c>
      <c r="G544" s="78">
        <f t="shared" si="142"/>
        <v>0</v>
      </c>
      <c r="H544" s="78">
        <f t="shared" si="142"/>
        <v>0</v>
      </c>
      <c r="I544" s="78">
        <f t="shared" si="142"/>
        <v>967080</v>
      </c>
      <c r="J544" s="78">
        <f t="shared" si="142"/>
        <v>0</v>
      </c>
      <c r="K544" s="79">
        <f t="shared" si="142"/>
        <v>442365</v>
      </c>
    </row>
    <row r="545" spans="1:11" ht="25.5">
      <c r="A545" s="80">
        <v>5434</v>
      </c>
      <c r="B545" s="81"/>
      <c r="C545" s="82" t="s">
        <v>765</v>
      </c>
      <c r="D545" s="84">
        <f>IF((D543-D544)&gt;0,D543-D544,0)</f>
        <v>0</v>
      </c>
      <c r="E545" s="84">
        <f>IF((E543-E544)&gt;0,E543-E544,0)</f>
        <v>0</v>
      </c>
      <c r="F545" s="84">
        <f aca="true" t="shared" si="143" ref="F545:K545">IF((F543-F544)&gt;0,F543-F544,0)</f>
        <v>0</v>
      </c>
      <c r="G545" s="84">
        <f t="shared" si="143"/>
        <v>0</v>
      </c>
      <c r="H545" s="84">
        <f t="shared" si="143"/>
        <v>0</v>
      </c>
      <c r="I545" s="84">
        <f t="shared" si="143"/>
        <v>0</v>
      </c>
      <c r="J545" s="84">
        <f t="shared" si="143"/>
        <v>0</v>
      </c>
      <c r="K545" s="109">
        <f t="shared" si="143"/>
        <v>0</v>
      </c>
    </row>
    <row r="546" spans="1:11" ht="25.5">
      <c r="A546" s="80">
        <v>5435</v>
      </c>
      <c r="B546" s="81"/>
      <c r="C546" s="82" t="s">
        <v>766</v>
      </c>
      <c r="D546" s="84">
        <f>IF((D544-D543)&gt;0,D544-D543,0)</f>
        <v>0</v>
      </c>
      <c r="E546" s="84">
        <f>IF((E544-E543)&gt;0,E544-E543,0)</f>
        <v>6455</v>
      </c>
      <c r="F546" s="84">
        <f aca="true" t="shared" si="144" ref="F546:K546">IF((F544-F543)&gt;0,F544-F543,0)</f>
        <v>0</v>
      </c>
      <c r="G546" s="84">
        <f t="shared" si="144"/>
        <v>0</v>
      </c>
      <c r="H546" s="84">
        <f t="shared" si="144"/>
        <v>0</v>
      </c>
      <c r="I546" s="84">
        <f t="shared" si="144"/>
        <v>0</v>
      </c>
      <c r="J546" s="84">
        <f t="shared" si="144"/>
        <v>0</v>
      </c>
      <c r="K546" s="109">
        <f t="shared" si="144"/>
        <v>6455</v>
      </c>
    </row>
    <row r="547" spans="1:11" ht="25.5">
      <c r="A547" s="73">
        <v>5436</v>
      </c>
      <c r="B547" s="74">
        <v>900000</v>
      </c>
      <c r="C547" s="77" t="s">
        <v>767</v>
      </c>
      <c r="D547" s="78">
        <f>D169</f>
        <v>0</v>
      </c>
      <c r="E547" s="78">
        <f>SUM(F547:K547)</f>
        <v>0</v>
      </c>
      <c r="F547" s="78">
        <f aca="true" t="shared" si="145" ref="F547:K547">F169</f>
        <v>0</v>
      </c>
      <c r="G547" s="78">
        <f t="shared" si="145"/>
        <v>0</v>
      </c>
      <c r="H547" s="78">
        <f t="shared" si="145"/>
        <v>0</v>
      </c>
      <c r="I547" s="78">
        <f t="shared" si="145"/>
        <v>0</v>
      </c>
      <c r="J547" s="78">
        <f t="shared" si="145"/>
        <v>0</v>
      </c>
      <c r="K547" s="79">
        <f t="shared" si="145"/>
        <v>0</v>
      </c>
    </row>
    <row r="548" spans="1:11" ht="27.75" customHeight="1">
      <c r="A548" s="73">
        <v>5437</v>
      </c>
      <c r="B548" s="74">
        <v>600000</v>
      </c>
      <c r="C548" s="77" t="s">
        <v>768</v>
      </c>
      <c r="D548" s="78">
        <f>D481</f>
        <v>0</v>
      </c>
      <c r="E548" s="78">
        <f>SUM(F548:K548)</f>
        <v>0</v>
      </c>
      <c r="F548" s="78">
        <f aca="true" t="shared" si="146" ref="F548:K548">F481</f>
        <v>0</v>
      </c>
      <c r="G548" s="78">
        <f t="shared" si="146"/>
        <v>0</v>
      </c>
      <c r="H548" s="78">
        <f t="shared" si="146"/>
        <v>0</v>
      </c>
      <c r="I548" s="78">
        <f t="shared" si="146"/>
        <v>0</v>
      </c>
      <c r="J548" s="78">
        <f t="shared" si="146"/>
        <v>0</v>
      </c>
      <c r="K548" s="79">
        <f t="shared" si="146"/>
        <v>0</v>
      </c>
    </row>
    <row r="549" spans="1:11" ht="27" customHeight="1">
      <c r="A549" s="73">
        <v>5438</v>
      </c>
      <c r="B549" s="74"/>
      <c r="C549" s="77" t="s">
        <v>769</v>
      </c>
      <c r="D549" s="78">
        <f>IF((D547-D548)&gt;0,D547-D548,0)</f>
        <v>0</v>
      </c>
      <c r="E549" s="78">
        <f>IF((E547-E548)&gt;0,E547-E548,0)</f>
        <v>0</v>
      </c>
      <c r="F549" s="78">
        <f aca="true" t="shared" si="147" ref="F549:K549">IF((F547-F548)&gt;0,F547-F548,0)</f>
        <v>0</v>
      </c>
      <c r="G549" s="78">
        <f t="shared" si="147"/>
        <v>0</v>
      </c>
      <c r="H549" s="78">
        <f t="shared" si="147"/>
        <v>0</v>
      </c>
      <c r="I549" s="78">
        <f t="shared" si="147"/>
        <v>0</v>
      </c>
      <c r="J549" s="78">
        <f t="shared" si="147"/>
        <v>0</v>
      </c>
      <c r="K549" s="79">
        <f t="shared" si="147"/>
        <v>0</v>
      </c>
    </row>
    <row r="550" spans="1:11" ht="23.25" customHeight="1">
      <c r="A550" s="73">
        <v>5439</v>
      </c>
      <c r="B550" s="74"/>
      <c r="C550" s="77" t="s">
        <v>770</v>
      </c>
      <c r="D550" s="78">
        <f>IF((D548-D547)&gt;0,D548-D547,0)</f>
        <v>0</v>
      </c>
      <c r="E550" s="78">
        <f>IF((E548-E547)&gt;0,E548-E547,0)</f>
        <v>0</v>
      </c>
      <c r="F550" s="78">
        <f aca="true" t="shared" si="148" ref="F550:K550">IF((F548-F547)&gt;0,F548-F547,0)</f>
        <v>0</v>
      </c>
      <c r="G550" s="78">
        <f t="shared" si="148"/>
        <v>0</v>
      </c>
      <c r="H550" s="78">
        <f t="shared" si="148"/>
        <v>0</v>
      </c>
      <c r="I550" s="78">
        <f t="shared" si="148"/>
        <v>0</v>
      </c>
      <c r="J550" s="78">
        <f t="shared" si="148"/>
        <v>0</v>
      </c>
      <c r="K550" s="79">
        <f t="shared" si="148"/>
        <v>0</v>
      </c>
    </row>
    <row r="551" spans="1:11" ht="25.5">
      <c r="A551" s="73">
        <v>5440</v>
      </c>
      <c r="B551" s="74"/>
      <c r="C551" s="77" t="s">
        <v>771</v>
      </c>
      <c r="D551" s="78">
        <f>IF(D217-D535&gt;0,D217-D535,0)</f>
        <v>0</v>
      </c>
      <c r="E551" s="78">
        <f>IF(E217-E535&gt;0,E217-E535,0)</f>
        <v>0</v>
      </c>
      <c r="F551" s="78">
        <f aca="true" t="shared" si="149" ref="F551:K551">IF(F217-F535&gt;0,F217-F535,0)</f>
        <v>0</v>
      </c>
      <c r="G551" s="78">
        <f t="shared" si="149"/>
        <v>0</v>
      </c>
      <c r="H551" s="78">
        <f t="shared" si="149"/>
        <v>0</v>
      </c>
      <c r="I551" s="78">
        <f t="shared" si="149"/>
        <v>0</v>
      </c>
      <c r="J551" s="78">
        <f t="shared" si="149"/>
        <v>0</v>
      </c>
      <c r="K551" s="79">
        <f t="shared" si="149"/>
        <v>0</v>
      </c>
    </row>
    <row r="552" spans="1:11" ht="26.25" thickBot="1">
      <c r="A552" s="95">
        <v>5441</v>
      </c>
      <c r="B552" s="110"/>
      <c r="C552" s="97" t="s">
        <v>772</v>
      </c>
      <c r="D552" s="98">
        <f>IF(D535-D217&gt;0,D535-D217,0)</f>
        <v>0</v>
      </c>
      <c r="E552" s="98">
        <f>IF(E535-E217&gt;0,E535-E217,0)</f>
        <v>6455</v>
      </c>
      <c r="F552" s="98">
        <f aca="true" t="shared" si="150" ref="F552:K552">IF(F535-F217&gt;0,F535-F217,0)</f>
        <v>0</v>
      </c>
      <c r="G552" s="98">
        <f t="shared" si="150"/>
        <v>0</v>
      </c>
      <c r="H552" s="98">
        <f t="shared" si="150"/>
        <v>0</v>
      </c>
      <c r="I552" s="98">
        <f t="shared" si="150"/>
        <v>0</v>
      </c>
      <c r="J552" s="98">
        <f t="shared" si="150"/>
        <v>0</v>
      </c>
      <c r="K552" s="99">
        <f t="shared" si="150"/>
        <v>6455</v>
      </c>
    </row>
    <row r="555" spans="3:9" ht="12.75">
      <c r="C555" s="111" t="s">
        <v>773</v>
      </c>
      <c r="E555" s="2" t="s">
        <v>774</v>
      </c>
      <c r="I555" s="2" t="s">
        <v>775</v>
      </c>
    </row>
    <row r="558" spans="3:9" ht="12.75">
      <c r="C558" t="s">
        <v>776</v>
      </c>
      <c r="E558" t="s">
        <v>777</v>
      </c>
      <c r="I558" t="s">
        <v>778</v>
      </c>
    </row>
  </sheetData>
  <sheetProtection/>
  <mergeCells count="227">
    <mergeCell ref="A13:A15"/>
    <mergeCell ref="B13:B15"/>
    <mergeCell ref="C13:C15"/>
    <mergeCell ref="D13:D15"/>
    <mergeCell ref="E13:K13"/>
    <mergeCell ref="E14:E15"/>
    <mergeCell ref="F14:I14"/>
    <mergeCell ref="J14:J15"/>
    <mergeCell ref="K14:K15"/>
    <mergeCell ref="A22:A24"/>
    <mergeCell ref="B22:B24"/>
    <mergeCell ref="C22:C24"/>
    <mergeCell ref="D22:D24"/>
    <mergeCell ref="E22:K22"/>
    <mergeCell ref="E23:E24"/>
    <mergeCell ref="F23:H23"/>
    <mergeCell ref="I23:I24"/>
    <mergeCell ref="J23:J24"/>
    <mergeCell ref="K23:K24"/>
    <mergeCell ref="A48:A50"/>
    <mergeCell ref="B48:B50"/>
    <mergeCell ref="C48:C50"/>
    <mergeCell ref="D48:D50"/>
    <mergeCell ref="E48:K48"/>
    <mergeCell ref="E49:E50"/>
    <mergeCell ref="F49:H49"/>
    <mergeCell ref="I49:I50"/>
    <mergeCell ref="J49:J50"/>
    <mergeCell ref="K49:K50"/>
    <mergeCell ref="A73:A75"/>
    <mergeCell ref="B73:B75"/>
    <mergeCell ref="C73:C75"/>
    <mergeCell ref="D73:D75"/>
    <mergeCell ref="E73:K73"/>
    <mergeCell ref="E74:E75"/>
    <mergeCell ref="F74:H74"/>
    <mergeCell ref="I74:I75"/>
    <mergeCell ref="J74:J75"/>
    <mergeCell ref="K74:K75"/>
    <mergeCell ref="A99:A101"/>
    <mergeCell ref="B99:B101"/>
    <mergeCell ref="C99:C101"/>
    <mergeCell ref="D99:D101"/>
    <mergeCell ref="E99:K99"/>
    <mergeCell ref="E100:E101"/>
    <mergeCell ref="F100:H100"/>
    <mergeCell ref="I100:I101"/>
    <mergeCell ref="J100:J101"/>
    <mergeCell ref="K100:K101"/>
    <mergeCell ref="A124:A126"/>
    <mergeCell ref="B124:B126"/>
    <mergeCell ref="C124:C126"/>
    <mergeCell ref="D124:D126"/>
    <mergeCell ref="E124:K124"/>
    <mergeCell ref="E125:E126"/>
    <mergeCell ref="F125:H125"/>
    <mergeCell ref="I125:I126"/>
    <mergeCell ref="J125:J126"/>
    <mergeCell ref="K125:K126"/>
    <mergeCell ref="A148:A150"/>
    <mergeCell ref="B148:B150"/>
    <mergeCell ref="C148:C150"/>
    <mergeCell ref="D148:D150"/>
    <mergeCell ref="E148:K148"/>
    <mergeCell ref="E149:E150"/>
    <mergeCell ref="F149:H149"/>
    <mergeCell ref="I149:I150"/>
    <mergeCell ref="J149:J150"/>
    <mergeCell ref="K149:K150"/>
    <mergeCell ref="A173:A175"/>
    <mergeCell ref="B173:B175"/>
    <mergeCell ref="C173:C175"/>
    <mergeCell ref="D173:D175"/>
    <mergeCell ref="E173:K173"/>
    <mergeCell ref="E174:E175"/>
    <mergeCell ref="F174:H174"/>
    <mergeCell ref="I174:I175"/>
    <mergeCell ref="J174:J175"/>
    <mergeCell ref="K174:K175"/>
    <mergeCell ref="A198:A200"/>
    <mergeCell ref="B198:B200"/>
    <mergeCell ref="C198:C200"/>
    <mergeCell ref="D198:D200"/>
    <mergeCell ref="E198:K198"/>
    <mergeCell ref="E199:E200"/>
    <mergeCell ref="F199:H199"/>
    <mergeCell ref="I199:I200"/>
    <mergeCell ref="J199:J200"/>
    <mergeCell ref="K199:K200"/>
    <mergeCell ref="A222:A224"/>
    <mergeCell ref="B222:B224"/>
    <mergeCell ref="C222:C224"/>
    <mergeCell ref="D222:D224"/>
    <mergeCell ref="E222:K222"/>
    <mergeCell ref="E223:E224"/>
    <mergeCell ref="F223:I223"/>
    <mergeCell ref="J223:J224"/>
    <mergeCell ref="K223:K224"/>
    <mergeCell ref="A245:A247"/>
    <mergeCell ref="B245:B247"/>
    <mergeCell ref="C245:C247"/>
    <mergeCell ref="D245:D247"/>
    <mergeCell ref="E245:K245"/>
    <mergeCell ref="E246:E247"/>
    <mergeCell ref="F246:H246"/>
    <mergeCell ref="I246:I247"/>
    <mergeCell ref="J246:J247"/>
    <mergeCell ref="K246:K247"/>
    <mergeCell ref="A274:A276"/>
    <mergeCell ref="B274:B276"/>
    <mergeCell ref="C274:C276"/>
    <mergeCell ref="D274:D276"/>
    <mergeCell ref="E274:K274"/>
    <mergeCell ref="E275:E276"/>
    <mergeCell ref="F275:H275"/>
    <mergeCell ref="I275:I276"/>
    <mergeCell ref="J275:J276"/>
    <mergeCell ref="K275:K276"/>
    <mergeCell ref="A301:A303"/>
    <mergeCell ref="B301:B303"/>
    <mergeCell ref="C301:C303"/>
    <mergeCell ref="D301:D303"/>
    <mergeCell ref="E301:K301"/>
    <mergeCell ref="E302:E303"/>
    <mergeCell ref="F302:H302"/>
    <mergeCell ref="I302:I303"/>
    <mergeCell ref="J302:J303"/>
    <mergeCell ref="K302:K303"/>
    <mergeCell ref="A326:A328"/>
    <mergeCell ref="B326:B328"/>
    <mergeCell ref="C326:C328"/>
    <mergeCell ref="D326:D328"/>
    <mergeCell ref="E326:K326"/>
    <mergeCell ref="E327:E328"/>
    <mergeCell ref="F327:H327"/>
    <mergeCell ref="I327:I328"/>
    <mergeCell ref="J327:J328"/>
    <mergeCell ref="K327:K328"/>
    <mergeCell ref="A352:A354"/>
    <mergeCell ref="B352:B354"/>
    <mergeCell ref="C352:C354"/>
    <mergeCell ref="D352:D354"/>
    <mergeCell ref="E352:K352"/>
    <mergeCell ref="E353:E354"/>
    <mergeCell ref="F353:H353"/>
    <mergeCell ref="I353:I354"/>
    <mergeCell ref="J353:J354"/>
    <mergeCell ref="K353:K354"/>
    <mergeCell ref="A376:A378"/>
    <mergeCell ref="B376:B378"/>
    <mergeCell ref="C376:C378"/>
    <mergeCell ref="D376:D378"/>
    <mergeCell ref="E376:K376"/>
    <mergeCell ref="E377:E378"/>
    <mergeCell ref="F377:H377"/>
    <mergeCell ref="I377:I378"/>
    <mergeCell ref="J377:J378"/>
    <mergeCell ref="K377:K378"/>
    <mergeCell ref="A399:A401"/>
    <mergeCell ref="B399:B401"/>
    <mergeCell ref="C399:C401"/>
    <mergeCell ref="D399:D401"/>
    <mergeCell ref="E399:K399"/>
    <mergeCell ref="E400:E401"/>
    <mergeCell ref="F400:H400"/>
    <mergeCell ref="I400:I401"/>
    <mergeCell ref="J400:J401"/>
    <mergeCell ref="K400:K401"/>
    <mergeCell ref="A421:A423"/>
    <mergeCell ref="B421:B423"/>
    <mergeCell ref="C421:C423"/>
    <mergeCell ref="D421:D423"/>
    <mergeCell ref="E421:K421"/>
    <mergeCell ref="E422:E423"/>
    <mergeCell ref="F422:H422"/>
    <mergeCell ref="I422:I423"/>
    <mergeCell ref="J422:J423"/>
    <mergeCell ref="K422:K423"/>
    <mergeCell ref="A446:A448"/>
    <mergeCell ref="B446:B448"/>
    <mergeCell ref="C446:C448"/>
    <mergeCell ref="D446:D448"/>
    <mergeCell ref="E446:K446"/>
    <mergeCell ref="E447:E448"/>
    <mergeCell ref="F447:H447"/>
    <mergeCell ref="I447:I448"/>
    <mergeCell ref="J447:J448"/>
    <mergeCell ref="K447:K448"/>
    <mergeCell ref="A474:A476"/>
    <mergeCell ref="B474:B476"/>
    <mergeCell ref="C474:C476"/>
    <mergeCell ref="D474:D476"/>
    <mergeCell ref="E474:K474"/>
    <mergeCell ref="E475:E476"/>
    <mergeCell ref="F475:H475"/>
    <mergeCell ref="I475:I476"/>
    <mergeCell ref="J475:J476"/>
    <mergeCell ref="K475:K476"/>
    <mergeCell ref="A496:A498"/>
    <mergeCell ref="B496:B498"/>
    <mergeCell ref="C496:C498"/>
    <mergeCell ref="D496:D498"/>
    <mergeCell ref="E496:K496"/>
    <mergeCell ref="E497:E498"/>
    <mergeCell ref="F497:H497"/>
    <mergeCell ref="I497:I498"/>
    <mergeCell ref="J497:J498"/>
    <mergeCell ref="K497:K498"/>
    <mergeCell ref="A522:A524"/>
    <mergeCell ref="B522:B524"/>
    <mergeCell ref="C522:C524"/>
    <mergeCell ref="D522:D524"/>
    <mergeCell ref="E522:K522"/>
    <mergeCell ref="E523:E524"/>
    <mergeCell ref="F523:H523"/>
    <mergeCell ref="I523:I524"/>
    <mergeCell ref="J523:J524"/>
    <mergeCell ref="K523:K524"/>
    <mergeCell ref="A539:A541"/>
    <mergeCell ref="B539:B541"/>
    <mergeCell ref="C539:C541"/>
    <mergeCell ref="D539:D541"/>
    <mergeCell ref="E539:K539"/>
    <mergeCell ref="E540:E541"/>
    <mergeCell ref="F540:I540"/>
    <mergeCell ref="J540:J541"/>
    <mergeCell ref="K540:K541"/>
  </mergeCells>
  <dataValidations count="1">
    <dataValidation type="whole" allowBlank="1" showErrorMessage="1" errorTitle="Upozorenje" error="Niste uneli korektnu vrednost!&#10;Ponovite unos." sqref="D17:K21 D26:K47 D52:K72 D77:K98 D103:K123 D128:K147 D152:K172 D177:K197 D202:K217 D226:K244 D249:K273 D278:K300 D305:K325 D330:K351 D356:K375 D380:K398 D403:K420 D425:K445 D450:K473 D526:K535 D500:K521 D478:K495">
      <formula1>0</formula1>
      <formula2>999999999</formula2>
    </dataValidation>
  </dataValidations>
  <printOptions horizontalCentered="1"/>
  <pageMargins left="0.3937007874015748" right="0.31496062992125984" top="0.3937007874015748" bottom="0.3937007874015748" header="0.2362204724409449" footer="0.15748031496062992"/>
  <pageSetup firstPageNumber="37" useFirstPageNumber="1"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</dc:creator>
  <cp:keywords/>
  <dc:description/>
  <cp:lastModifiedBy>Ceda - IT sector</cp:lastModifiedBy>
  <cp:lastPrinted>2015-01-20T12:49:10Z</cp:lastPrinted>
  <dcterms:created xsi:type="dcterms:W3CDTF">2007-01-10T10:00:20Z</dcterms:created>
  <dcterms:modified xsi:type="dcterms:W3CDTF">2015-01-20T12:49:21Z</dcterms:modified>
  <cp:category/>
  <cp:version/>
  <cp:contentType/>
  <cp:contentStatus/>
</cp:coreProperties>
</file>